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76" windowWidth="16890" windowHeight="7845" activeTab="0"/>
  </bookViews>
  <sheets>
    <sheet name="Opis arkusza" sheetId="1" r:id="rId1"/>
    <sheet name="Wyniki testu" sheetId="2" r:id="rId2"/>
    <sheet name="ranking" sheetId="3" r:id="rId3"/>
    <sheet name="Opis kategorii" sheetId="4" r:id="rId4"/>
  </sheets>
  <definedNames>
    <definedName name="NazwyProgramow">'Wyniki testu'!$A$77:$A$85</definedName>
    <definedName name="Sumy">'Wyniki testu'!$I$5:$I$13,'Wyniki testu'!$I$16:$I$24,'Wyniki testu'!$I$27:$I$33,'Wyniki testu'!$I$36:$I$41,'Wyniki testu'!$I$44:$I$47,'Wyniki testu'!$I$50:$I$55,'Wyniki testu'!$I$58:$I$67,'Wyniki testu'!$B$71</definedName>
  </definedNames>
  <calcPr fullCalcOnLoad="1"/>
</workbook>
</file>

<file path=xl/comments2.xml><?xml version="1.0" encoding="utf-8"?>
<comments xmlns="http://schemas.openxmlformats.org/spreadsheetml/2006/main">
  <authors>
    <author>SL2</author>
    <author>Grzesiek</author>
  </authors>
  <commentList>
    <comment ref="BO12" authorId="0">
      <text>
        <r>
          <rPr>
            <sz val="8"/>
            <rFont val="Tahoma"/>
            <family val="0"/>
          </rPr>
          <t>-lasso, wygłądzanie krawędzi
-zaznaczanie poprzez zakresy kolorów, tworzenie maski na tej podstawie,także do kanału alpha,</t>
        </r>
      </text>
    </comment>
    <comment ref="BO27" authorId="0">
      <text>
        <r>
          <rPr>
            <sz val="8"/>
            <rFont val="Tahoma"/>
            <family val="0"/>
          </rPr>
          <t>warstwy rastrowe (RGB,CMYK,gray,monochrome), wektorowe, tekstowe</t>
        </r>
      </text>
    </comment>
    <comment ref="BO58" authorId="0">
      <text>
        <r>
          <rPr>
            <sz val="8"/>
            <rFont val="Tahoma"/>
            <family val="0"/>
          </rPr>
          <t>b.z.</t>
        </r>
      </text>
    </comment>
    <comment ref="BO11" authorId="0">
      <text>
        <r>
          <rPr>
            <sz val="8"/>
            <rFont val="Tahoma"/>
            <family val="0"/>
          </rPr>
          <t xml:space="preserve">- możliwość definiowania prostych obiektow wektorowych, także z wykorzystaniem krzywych Beziera
</t>
        </r>
      </text>
    </comment>
    <comment ref="BO13" authorId="0">
      <text>
        <r>
          <rPr>
            <sz val="8"/>
            <rFont val="Tahoma"/>
            <family val="0"/>
          </rPr>
          <t xml:space="preserve">-poziom undo: 100
- brak historii,brak  podglądu wcześniejszych etapów pracy
</t>
        </r>
      </text>
    </comment>
    <comment ref="BO51" authorId="0">
      <text>
        <r>
          <rPr>
            <sz val="8"/>
            <rFont val="Tahoma"/>
            <family val="0"/>
          </rPr>
          <t xml:space="preserve">Tools/Colors/Reduce Colors - możliwe definiowanie sposobu optymalizacji palety, podglądu utworzonej palety, sprawdzenia długości plików graficznych (GIF,PNG) w stworzonym
</t>
        </r>
      </text>
    </comment>
    <comment ref="BO50" authorId="0">
      <text>
        <r>
          <rPr>
            <sz val="8"/>
            <rFont val="Tahoma"/>
            <family val="0"/>
          </rPr>
          <t>poprzez tworzenie transformacji na kolejnych wartwach
-tutaj przydatna opcja morph
- możliwość podglądu, ustalenia trybu nakładania poszczególnych warstw,czasu wyświetlania poszczególnych klatek</t>
        </r>
      </text>
    </comment>
    <comment ref="AQ61" authorId="1">
      <text>
        <r>
          <rPr>
            <sz val="8"/>
            <rFont val="Tahoma"/>
            <family val="2"/>
          </rPr>
          <t>VBA, Corel script</t>
        </r>
      </text>
    </comment>
    <comment ref="AQ23" authorId="1">
      <text>
        <r>
          <rPr>
            <sz val="8"/>
            <rFont val="Tahoma"/>
            <family val="0"/>
          </rPr>
          <t>korekcja ICC</t>
        </r>
      </text>
    </comment>
    <comment ref="AQ19" authorId="1">
      <text>
        <r>
          <rPr>
            <sz val="8"/>
            <rFont val="Tahoma"/>
            <family val="0"/>
          </rPr>
          <t>-CMYK,RGB,Lab,odcienie szarości</t>
        </r>
      </text>
    </comment>
    <comment ref="AI5" authorId="0">
      <text>
        <r>
          <rPr>
            <sz val="8"/>
            <rFont val="Tahoma"/>
            <family val="0"/>
          </rPr>
          <t xml:space="preserve">- można definiować własne pędzle na podstawie zaznaczonego fragmentu
</t>
        </r>
      </text>
    </comment>
    <comment ref="AI27" authorId="0">
      <text>
        <r>
          <rPr>
            <sz val="8"/>
            <rFont val="Tahoma"/>
            <family val="2"/>
          </rPr>
          <t xml:space="preserve">rastrowe,wektorowe, korekcyjne
</t>
        </r>
      </text>
    </comment>
    <comment ref="AI33" authorId="0">
      <text>
        <r>
          <rPr>
            <sz val="8"/>
            <rFont val="Tahoma"/>
            <family val="0"/>
          </rPr>
          <t xml:space="preserve">-mikser kanałów (warstwy korekcyjne)
-gamma correction
- praca na oddzielnych kanałach tylko po rozdzieleniu </t>
        </r>
      </text>
    </comment>
    <comment ref="AI18" authorId="0">
      <text>
        <r>
          <rPr>
            <sz val="8"/>
            <rFont val="Tahoma"/>
            <family val="0"/>
          </rPr>
          <t xml:space="preserve">-praca na osobnych kanałach
-możliwość zamiany kanałów (np.. C-&gt;M, M-&gt;K Y-&gt;Y K-&gt;C) 
</t>
        </r>
      </text>
    </comment>
    <comment ref="AI17" authorId="0">
      <text>
        <r>
          <rPr>
            <sz val="8"/>
            <rFont val="Tahoma"/>
            <family val="0"/>
          </rPr>
          <t xml:space="preserve">- ustawienie parametrów konwersji RPG-&gt; CMYK
</t>
        </r>
      </text>
    </comment>
    <comment ref="AI19" authorId="0">
      <text>
        <r>
          <rPr>
            <sz val="8"/>
            <rFont val="Tahoma"/>
            <family val="0"/>
          </rPr>
          <t>HSL,CMYK,RGB</t>
        </r>
      </text>
    </comment>
    <comment ref="AI63" authorId="0">
      <text>
        <r>
          <rPr>
            <sz val="8"/>
            <rFont val="Tahoma"/>
            <family val="0"/>
          </rPr>
          <t xml:space="preserve">pełen zestaw najważniejszych formatów bitmapowych+ Scitech (CMYK,CMY),FlashPix,Amiga,Macintosh
</t>
        </r>
      </text>
    </comment>
    <comment ref="AI64" authorId="0">
      <text>
        <r>
          <rPr>
            <sz val="8"/>
            <rFont val="Tahoma"/>
            <family val="2"/>
          </rPr>
          <t>nagrywanie, odtwarzanie, bezpośrednie łączenie się ze stroną Digimarc w celu rejestracji</t>
        </r>
      </text>
    </comment>
    <comment ref="AI65" authorId="0">
      <text>
        <r>
          <rPr>
            <sz val="8"/>
            <rFont val="Tahoma"/>
            <family val="0"/>
          </rPr>
          <t xml:space="preserve">linijka (piksele,cale,cm)
</t>
        </r>
      </text>
    </comment>
    <comment ref="AI66" authorId="0">
      <text>
        <r>
          <rPr>
            <sz val="8"/>
            <rFont val="Tahoma"/>
            <family val="0"/>
          </rPr>
          <t xml:space="preserve">- siatka: piksele,cale,cm
</t>
        </r>
      </text>
    </comment>
    <comment ref="AA54" authorId="1">
      <text>
        <r>
          <rPr>
            <sz val="8"/>
            <rFont val="Tahoma"/>
            <family val="0"/>
          </rPr>
          <t>-opcja tworzenia miniaturek
-galeria (html)
-stylówka (miniatury ma jednym obrazku)</t>
        </r>
      </text>
    </comment>
    <comment ref="AA53" authorId="1">
      <text>
        <r>
          <rPr>
            <sz val="8"/>
            <rFont val="Tahoma"/>
            <family val="2"/>
          </rPr>
          <t xml:space="preserve">bardzo wygodne narzędzie do optymalizacji (zapisz do weba), możliwość jednoczesnego podglądu do 4 wersji rysunku
- obliczany przybliżony czas ściągania utworzonego obrazka przy założonej szybkości modemu
</t>
        </r>
      </text>
    </comment>
    <comment ref="AA27" authorId="1">
      <text>
        <r>
          <rPr>
            <sz val="8"/>
            <rFont val="Tahoma"/>
            <family val="0"/>
          </rPr>
          <t>warstwa korekcyjna,tekstowa,rastrowa</t>
        </r>
      </text>
    </comment>
    <comment ref="AA19" authorId="1">
      <text>
        <r>
          <rPr>
            <sz val="8"/>
            <rFont val="Tahoma"/>
            <family val="2"/>
          </rPr>
          <t xml:space="preserve">RGB,CMYK,Lab
tryby:bitmapa,odcienie szarości,bichromia,
tryb welokanałowy, indeksowany,
</t>
        </r>
      </text>
    </comment>
    <comment ref="AA21" authorId="1">
      <text>
        <r>
          <rPr>
            <sz val="8"/>
            <rFont val="Tahoma"/>
            <family val="2"/>
          </rPr>
          <t>konwersja także do kanałów 16-bitowych</t>
        </r>
      </text>
    </comment>
    <comment ref="AA16" authorId="1">
      <text>
        <r>
          <rPr>
            <sz val="8"/>
            <rFont val="Tahoma"/>
            <family val="2"/>
          </rPr>
          <t>-nagrywanie i ładowanie palety (obrazek/tryby/tabela kolorów)
- 2 typy próbników
- opis suwaków jako RGB,CMYK,Web,HSB, skala szarości,</t>
        </r>
      </text>
    </comment>
    <comment ref="AA23" authorId="1">
      <text>
        <r>
          <rPr>
            <sz val="8"/>
            <rFont val="Tahoma"/>
            <family val="2"/>
          </rPr>
          <t>Adobe Gamma - kalibracja monitora 
dostępny CMM photosopa, Kodak Digital Science Color Management
ustawienie RGB,skali szarości,CMYK - ustawianie przestrzeni kolorów
- definiowanie krzywej przyrostu rastra
-określanie typu wykorzystywanych farb</t>
        </r>
      </text>
    </comment>
    <comment ref="AA17" authorId="1">
      <text>
        <r>
          <rPr>
            <sz val="8"/>
            <rFont val="Tahoma"/>
            <family val="0"/>
          </rPr>
          <t xml:space="preserve">-konwersja z RGB&gt;CMYK metodami  UCR,GCR; bardzo duże możliwości konfiguracyjne
</t>
        </r>
      </text>
    </comment>
    <comment ref="AA18" authorId="1">
      <text>
        <r>
          <rPr>
            <sz val="8"/>
            <rFont val="Tahoma"/>
            <family val="2"/>
          </rPr>
          <t>bezpośrednia praca na wybranych kanałach</t>
        </r>
      </text>
    </comment>
    <comment ref="AA24" authorId="1">
      <text>
        <r>
          <rPr>
            <sz val="8"/>
            <rFont val="Tahoma"/>
            <family val="0"/>
          </rPr>
          <t>(obrazek/dopasuj/krzywe)
histogram
ustawienie punktów bieli i czerni</t>
        </r>
      </text>
    </comment>
    <comment ref="AA13" authorId="1">
      <text>
        <r>
          <rPr>
            <sz val="8"/>
            <rFont val="Tahoma"/>
            <family val="0"/>
          </rPr>
          <t>undo, bardzo wygodny historia, możliwość cofnięcia do wybranego fragmentu, pędzel historii</t>
        </r>
      </text>
    </comment>
    <comment ref="AC21" authorId="1">
      <text>
        <r>
          <rPr>
            <sz val="8"/>
            <rFont val="Tahoma"/>
            <family val="0"/>
          </rPr>
          <t>obrazek/dopasuj/wariacje</t>
        </r>
      </text>
    </comment>
    <comment ref="AA61" authorId="1">
      <text>
        <r>
          <rPr>
            <sz val="8"/>
            <rFont val="Tahoma"/>
            <family val="2"/>
          </rPr>
          <t>-tworzenie zadań</t>
        </r>
        <r>
          <rPr>
            <sz val="8"/>
            <rFont val="Tahoma"/>
            <family val="0"/>
          </rPr>
          <t xml:space="preserve">
przetwarzania wsadowe</t>
        </r>
      </text>
    </comment>
    <comment ref="AA22" authorId="1">
      <text>
        <r>
          <rPr>
            <sz val="8"/>
            <rFont val="Tahoma"/>
            <family val="2"/>
          </rPr>
          <t xml:space="preserve">-na palecie info pojawia się wykrzyknik, jeżeli kursor znajduje się nad kolorem spoza zakresu barw (mozna od razu wymienić na kolor najbardziej zbliżony "legalny" kolor z obszaru barw
-"alarm przestrzeni kolorów"
</t>
        </r>
      </text>
    </comment>
    <comment ref="AA51" authorId="1">
      <text>
        <r>
          <rPr>
            <sz val="8"/>
            <rFont val="Tahoma"/>
            <family val="2"/>
          </rPr>
          <t>w programie Image Ready</t>
        </r>
        <r>
          <rPr>
            <sz val="8"/>
            <rFont val="Tahoma"/>
            <family val="0"/>
          </rPr>
          <t xml:space="preserve">
</t>
        </r>
      </text>
    </comment>
    <comment ref="AA6" authorId="1">
      <text>
        <r>
          <rPr>
            <sz val="8"/>
            <rFont val="Tahoma"/>
            <family val="2"/>
          </rPr>
          <t>różdżka,lasso magnetyczne</t>
        </r>
        <r>
          <rPr>
            <sz val="8"/>
            <rFont val="Tahoma"/>
            <family val="0"/>
          </rPr>
          <t xml:space="preserve">
</t>
        </r>
      </text>
    </comment>
    <comment ref="AA12" authorId="1">
      <text>
        <r>
          <rPr>
            <sz val="8"/>
            <rFont val="Tahoma"/>
            <family val="0"/>
          </rPr>
          <t>pełen zestaw standardowych zaznaczeń (lassa, zaznaczenia eliptyczne i prostokątne),zaznaczenie poprzez zakresy kolorów, powiększanie, pomniejszanie zaznaczonego obszaru, zaznaczanie obszarów podobnych</t>
        </r>
      </text>
    </comment>
    <comment ref="AA11" authorId="1">
      <text>
        <r>
          <rPr>
            <sz val="8"/>
            <rFont val="Tahoma"/>
            <family val="0"/>
          </rPr>
          <t xml:space="preserve">wykorzystanie ścieżek
</t>
        </r>
      </text>
    </comment>
    <comment ref="AA66" authorId="1">
      <text>
        <r>
          <rPr>
            <sz val="8"/>
            <rFont val="Tahoma"/>
            <family val="0"/>
          </rPr>
          <t>przyciąganie do siatki i lini pomocniczych</t>
        </r>
      </text>
    </comment>
    <comment ref="AA65" authorId="1">
      <text>
        <r>
          <rPr>
            <sz val="8"/>
            <rFont val="Tahoma"/>
            <family val="2"/>
          </rPr>
          <t>linijka, możliwość przesuwania początku linijki w wybrane miejsce 
(piksele,cale,cm,punkty,pica,procenty)</t>
        </r>
      </text>
    </comment>
    <comment ref="AA63" authorId="1">
      <text>
        <r>
          <rPr>
            <sz val="8"/>
            <rFont val="Tahoma"/>
            <family val="2"/>
          </rPr>
          <t>przy kopiowaniu przez schowek selekcje są rasteryzowane</t>
        </r>
        <r>
          <rPr>
            <sz val="8"/>
            <rFont val="Tahoma"/>
            <family val="0"/>
          </rPr>
          <t xml:space="preserve">
standardowe formaty + DCS1.0,2.0;EPS, Filmstrip (adobe Premiere), FlashPix, Scitex</t>
        </r>
      </text>
    </comment>
    <comment ref="AA38" authorId="1">
      <text>
        <r>
          <rPr>
            <sz val="8"/>
            <rFont val="Tahoma"/>
            <family val="2"/>
          </rPr>
          <t>rotacja, skalowanie, pochylenie,perspektywa,odbicia, transformacje obiektów do 3 wymiarów</t>
        </r>
      </text>
    </comment>
    <comment ref="AA5" authorId="1">
      <text>
        <r>
          <rPr>
            <sz val="8"/>
            <rFont val="Tahoma"/>
            <family val="0"/>
          </rPr>
          <t>definiowanie pędzli (kształt,kąt,twardość,odstępy,średnica,krągłość),definiowanie dowolnego kształtu, krycia, nacisk, ekspozycja 
wygaszanie po n krokach</t>
        </r>
      </text>
    </comment>
    <comment ref="AA39" authorId="1">
      <text>
        <r>
          <rPr>
            <sz val="8"/>
            <rFont val="Tahoma"/>
            <family val="2"/>
          </rPr>
          <t>stempel, smużenie, rozmywanie,wyostrzanie,ściemnianie, rozjaśnianie,gąbka (zmniejszanie/zwiększanie nasycenia)</t>
        </r>
        <r>
          <rPr>
            <sz val="8"/>
            <rFont val="Tahoma"/>
            <family val="0"/>
          </rPr>
          <t xml:space="preserve">
</t>
        </r>
      </text>
    </comment>
    <comment ref="AA8" authorId="1">
      <text>
        <r>
          <rPr>
            <sz val="8"/>
            <rFont val="Tahoma"/>
            <family val="2"/>
          </rPr>
          <t>gumka tła,gumka w formie pisaka, rozpylacza, bloku
zanik po n krokach, mokre brzegi</t>
        </r>
      </text>
    </comment>
    <comment ref="AA10" authorId="1">
      <text>
        <r>
          <rPr>
            <sz val="8"/>
            <rFont val="Tahoma"/>
            <family val="0"/>
          </rPr>
          <t>wypełnianie gradientami (6 predefiniowanych typów), możliwość definiowania własnych, wczytywanie i zapis, wypełnianie wzorem</t>
        </r>
      </text>
    </comment>
    <comment ref="AA32" authorId="1">
      <text>
        <r>
          <rPr>
            <sz val="8"/>
            <rFont val="Tahoma"/>
            <family val="2"/>
          </rPr>
          <t>maksymalnie 24 kanały,
zmiana kolejności,konwersja tła (selekcji) na warstwę, wyrównywanie zawartości,spłaszczanie wszystkich warstw
-efekty warstw, dostępne niezależnie dla każdej z nich
-blokowanie wybranych warstw,podgląd
-kadrowanie</t>
        </r>
      </text>
    </comment>
    <comment ref="AA29" authorId="1">
      <text>
        <r>
          <rPr>
            <sz val="8"/>
            <rFont val="Tahoma"/>
            <family val="0"/>
          </rPr>
          <t xml:space="preserve">konwersja tekstowa-&gt;rastrowa
</t>
        </r>
      </text>
    </comment>
    <comment ref="AA36" authorId="1">
      <text>
        <r>
          <rPr>
            <sz val="8"/>
            <rFont val="Tahoma"/>
            <family val="2"/>
          </rPr>
          <t>tryb szybkiej maski,maski tekstowe</t>
        </r>
      </text>
    </comment>
    <comment ref="AA30" authorId="1">
      <text>
        <r>
          <rPr>
            <sz val="8"/>
            <rFont val="Tahoma"/>
            <family val="0"/>
          </rPr>
          <t>kilkanaście dostępnych metod, także zakres mieszania warstw</t>
        </r>
      </text>
    </comment>
    <comment ref="AA41" authorId="1">
      <text>
        <r>
          <rPr>
            <sz val="8"/>
            <rFont val="Tahoma"/>
            <family val="0"/>
          </rPr>
          <t>10 dostępnych warstw korekcyjnych</t>
        </r>
      </text>
    </comment>
    <comment ref="AA31" authorId="1">
      <text>
        <r>
          <rPr>
            <sz val="8"/>
            <rFont val="Tahoma"/>
            <family val="2"/>
          </rPr>
          <t xml:space="preserve">możliwość łączenia warstw leżących bezpośrednio obok siebie </t>
        </r>
      </text>
    </comment>
    <comment ref="AA9" authorId="1">
      <text>
        <r>
          <rPr>
            <sz val="8"/>
            <rFont val="Tahoma"/>
            <family val="2"/>
          </rPr>
          <t>tekst pionowy, poziomy, maskowanie tekstu</t>
        </r>
        <r>
          <rPr>
            <sz val="8"/>
            <rFont val="Tahoma"/>
            <family val="0"/>
          </rPr>
          <t xml:space="preserve">
-w trybach bitmapowym,wielokanałowym i indeksowanym nie ma obsługi warstw - brak możliwości edycji wpisanego tekstu
- transformacje warstwy tekstowej dostępne dopiero po konwersji do warstwy rastrowej
</t>
        </r>
      </text>
    </comment>
    <comment ref="AA44" authorId="1">
      <text>
        <r>
          <rPr>
            <sz val="8"/>
            <rFont val="Tahoma"/>
            <family val="0"/>
          </rPr>
          <t xml:space="preserve">około 100 filtrów dostępnych standardowo
</t>
        </r>
      </text>
    </comment>
    <comment ref="AA45" authorId="1">
      <text>
        <r>
          <rPr>
            <sz val="8"/>
            <rFont val="Tahoma"/>
            <family val="0"/>
          </rPr>
          <t>filtry artystyczne, rozmywające, imitujące pociągnięcia pędzla,zniekształcające, wprowadzające szumy,renderujące,wyostrzające,pikselujące,szkicujące,stylizujące.teksturowe</t>
        </r>
      </text>
    </comment>
    <comment ref="AA62" authorId="1">
      <text>
        <r>
          <rPr>
            <sz val="8"/>
            <rFont val="Tahoma"/>
            <family val="0"/>
          </rPr>
          <t>standardowe formaty + DCS1.0,2.0;EPS, Filmstrip (adobe Premiere), FlashPix, Scitex</t>
        </r>
      </text>
    </comment>
    <comment ref="AA59" authorId="1">
      <text>
        <r>
          <rPr>
            <sz val="8"/>
            <rFont val="Tahoma"/>
            <family val="0"/>
          </rPr>
          <t xml:space="preserve">drukuje zawsze na środku strony,
- bardzo szczegółowe ustawienia, ważne przy profesjonalnych wydrukach
</t>
        </r>
      </text>
    </comment>
    <comment ref="AA60" authorId="1">
      <text>
        <r>
          <rPr>
            <sz val="8"/>
            <rFont val="Tahoma"/>
            <family val="0"/>
          </rPr>
          <t xml:space="preserve">tablet,skaner (twain)
</t>
        </r>
      </text>
    </comment>
    <comment ref="AA50" authorId="1">
      <text>
        <r>
          <rPr>
            <sz val="8"/>
            <rFont val="Tahoma"/>
            <family val="0"/>
          </rPr>
          <t xml:space="preserve">za pomocą ImageReady 
</t>
        </r>
      </text>
    </comment>
    <comment ref="AA52" authorId="1">
      <text>
        <r>
          <rPr>
            <sz val="8"/>
            <rFont val="Tahoma"/>
            <family val="0"/>
          </rPr>
          <t>autoodcięcia;rollover (reakcja na przesunięcie kursora nad wybranym fragmentem obrazka</t>
        </r>
      </text>
    </comment>
    <comment ref="AA55" authorId="1">
      <text>
        <r>
          <rPr>
            <sz val="8"/>
            <rFont val="Tahoma"/>
            <family val="0"/>
          </rPr>
          <t xml:space="preserve">tile maker </t>
        </r>
      </text>
    </comment>
    <comment ref="AA33" authorId="1">
      <text>
        <r>
          <rPr>
            <sz val="8"/>
            <rFont val="Tahoma"/>
            <family val="0"/>
          </rPr>
          <t>-brak miksera kanałów
-kanały 16-bitowe</t>
        </r>
      </text>
    </comment>
    <comment ref="S62" authorId="1">
      <text>
        <r>
          <rPr>
            <sz val="8"/>
            <rFont val="Tahoma"/>
            <family val="0"/>
          </rPr>
          <t xml:space="preserve">standard + formaty programów Micrografx,avi,Scitex,fpx,Corel Draw 3,4,5;EPS
</t>
        </r>
      </text>
    </comment>
    <comment ref="S63" authorId="1">
      <text>
        <r>
          <rPr>
            <sz val="8"/>
            <rFont val="Tahoma"/>
            <family val="0"/>
          </rPr>
          <t>standard , EPS,flx</t>
        </r>
      </text>
    </comment>
    <comment ref="S66" authorId="1">
      <text>
        <r>
          <rPr>
            <sz val="8"/>
            <rFont val="Tahoma"/>
            <family val="0"/>
          </rPr>
          <t>-definiowanie linii odniesienia (wygodny manager),przyciąganie; 
-przyciąganie do siatki;</t>
        </r>
      </text>
    </comment>
    <comment ref="S60" authorId="1">
      <text>
        <r>
          <rPr>
            <sz val="8"/>
            <rFont val="Tahoma"/>
            <family val="0"/>
          </rPr>
          <t>tablet (siła nacisku,rozmiar pędzla,przezroczystość)
skaner,</t>
        </r>
      </text>
    </comment>
    <comment ref="S23" authorId="1">
      <text>
        <r>
          <rPr>
            <sz val="8"/>
            <rFont val="Tahoma"/>
            <family val="0"/>
          </rPr>
          <t>kalibracja -monitora,drukarki,skanera
-Kodak CMS</t>
        </r>
      </text>
    </comment>
    <comment ref="S6" authorId="1">
      <text>
        <r>
          <rPr>
            <sz val="8"/>
            <rFont val="Tahoma"/>
            <family val="0"/>
          </rPr>
          <t xml:space="preserve">-smart mask= magiczna różdżka
opcja automask -zanznaczenie według kontrastu kolorów
-smart fill - wypełnianie obszarów o tych samych kolorach 
</t>
        </r>
      </text>
    </comment>
    <comment ref="S12" authorId="1">
      <text>
        <r>
          <rPr>
            <sz val="8"/>
            <rFont val="Tahoma"/>
            <family val="0"/>
          </rPr>
          <t>powiekszanie, pomniejszanie zaznaczonych obszarów,zaaznaczanie podobnych, lasso,   eliptyczne i protokątne
-paint on image mask</t>
        </r>
      </text>
    </comment>
    <comment ref="S33" authorId="1">
      <text>
        <r>
          <rPr>
            <sz val="8"/>
            <rFont val="Tahoma"/>
            <family val="0"/>
          </rPr>
          <t>-kanały 16-bitowe
-rozdzielenie na oddzielne kanały</t>
        </r>
      </text>
    </comment>
    <comment ref="S5" authorId="1">
      <text>
        <r>
          <rPr>
            <sz val="8"/>
            <rFont val="Tahoma"/>
            <family val="0"/>
          </rPr>
          <t>definiowanie własnych, pędzle rozmazujące, koloryzujące, wyszarzanie, olejne,
kilka predefiniowanych kształtów, wygładzanie brzegów
rysowanie wzorkami</t>
        </r>
      </text>
    </comment>
    <comment ref="S16" authorId="1">
      <text>
        <r>
          <rPr>
            <sz val="8"/>
            <rFont val="Tahoma"/>
            <family val="0"/>
          </rPr>
          <t>-własny,zachowanie  palety kolorów, opisy suwaków jako RGB,HSL,CMYK,RGB hex</t>
        </r>
      </text>
    </comment>
    <comment ref="S18" authorId="1">
      <text>
        <r>
          <rPr>
            <sz val="8"/>
            <rFont val="Tahoma"/>
            <family val="0"/>
          </rPr>
          <t>rozdziela na RGB,HSL,CMYK</t>
        </r>
      </text>
    </comment>
    <comment ref="S17" authorId="1">
      <text>
        <r>
          <rPr>
            <sz val="8"/>
            <rFont val="Tahoma"/>
            <family val="0"/>
          </rPr>
          <t xml:space="preserve">RGB,CMYK
ustawienia
</t>
        </r>
      </text>
    </comment>
    <comment ref="S38" authorId="1">
      <text>
        <r>
          <rPr>
            <sz val="8"/>
            <rFont val="Tahoma"/>
            <family val="2"/>
          </rPr>
          <t>rotacje,skalowanie, zmiany szerokości, wysokości,odbicia, 
perspektywa (obiekty)
- obiekty mogą być zniekształcane (image warp)</t>
        </r>
      </text>
    </comment>
    <comment ref="S61" authorId="1">
      <text>
        <r>
          <rPr>
            <sz val="8"/>
            <rFont val="Tahoma"/>
            <family val="0"/>
          </rPr>
          <t>-makra
-command center</t>
        </r>
      </text>
    </comment>
    <comment ref="S19" authorId="1">
      <text>
        <r>
          <rPr>
            <sz val="8"/>
            <rFont val="Tahoma"/>
            <family val="0"/>
          </rPr>
          <t>RGB,CMYK, skala szarości (8,16-bitowa)</t>
        </r>
      </text>
    </comment>
    <comment ref="S27" authorId="1">
      <text>
        <r>
          <rPr>
            <sz val="8"/>
            <rFont val="Tahoma"/>
            <family val="0"/>
          </rPr>
          <t xml:space="preserve">odmienna filozofia, rastrowe obiekty </t>
        </r>
      </text>
    </comment>
    <comment ref="S9" authorId="1">
      <text>
        <r>
          <rPr>
            <sz val="8"/>
            <rFont val="Tahoma"/>
            <family val="0"/>
          </rPr>
          <t xml:space="preserve">brak warstwy tekstowej, tekst traktowany jako obiekt 
-makro CoolText - łatwe wypełnianie tekstu teksturami </t>
        </r>
      </text>
    </comment>
    <comment ref="S36" authorId="1">
      <text>
        <r>
          <rPr>
            <sz val="8"/>
            <rFont val="Tahoma"/>
            <family val="0"/>
          </rPr>
          <t xml:space="preserve">-tworzenie masek z obiektów, maska chromowa, wygładzanie maski, usuwanie dziur w masce 
-stroke mask (linie otaczające zaznaczony obszar
-maskowanie poszczególnych obiektów
</t>
        </r>
      </text>
    </comment>
    <comment ref="S37" authorId="1">
      <text>
        <r>
          <rPr>
            <sz val="8"/>
            <rFont val="Tahoma"/>
            <family val="0"/>
          </rPr>
          <t xml:space="preserve">automatyczna </t>
        </r>
      </text>
    </comment>
    <comment ref="S32" authorId="1">
      <text>
        <r>
          <rPr>
            <sz val="8"/>
            <rFont val="Tahoma"/>
            <family val="0"/>
          </rPr>
          <t xml:space="preserve">-zmiana kolejności
-podgląd wybranych obiektów, blokowanie przezroczystość, grupowanie
kadrowanie, 
((skalowanie,perpektywa, zniekształcanie
-"spłaszczenie", obroty wokół osi))
</t>
        </r>
      </text>
    </comment>
    <comment ref="S30" authorId="1">
      <text>
        <r>
          <rPr>
            <sz val="8"/>
            <rFont val="Tahoma"/>
            <family val="0"/>
          </rPr>
          <t xml:space="preserve">kilkanaście standardowych trybów korelacji między obiektami
-ciekawostka - usuwanie wybranej składowej koloru </t>
        </r>
      </text>
    </comment>
    <comment ref="S31" authorId="1">
      <text>
        <r>
          <rPr>
            <sz val="8"/>
            <rFont val="Tahoma"/>
            <family val="0"/>
          </rPr>
          <t xml:space="preserve">-łączenie obiektów
-grupowanie </t>
        </r>
      </text>
    </comment>
    <comment ref="S11" authorId="1">
      <text>
        <r>
          <rPr>
            <sz val="8"/>
            <rFont val="Tahoma"/>
            <family val="0"/>
          </rPr>
          <t xml:space="preserve">tworzenie selekcji, (także z wykorzystaniem krzywych Beziera), nagrywanie krzywych, wygładzanie, 4 tryby rysowania punktów
obsługa ścieżek
</t>
        </r>
      </text>
    </comment>
    <comment ref="S40" authorId="1">
      <text>
        <r>
          <rPr>
            <sz val="8"/>
            <rFont val="Tahoma"/>
            <family val="0"/>
          </rPr>
          <t>feather object - rozmiękczanie krawędzi</t>
        </r>
      </text>
    </comment>
    <comment ref="S45" authorId="1">
      <text>
        <r>
          <rPr>
            <sz val="8"/>
            <rFont val="Tahoma"/>
            <family val="0"/>
          </rPr>
          <t>-!! Lighting effects - ciekawe efekty świetlne
-lens flare (odblask światła)
- image warp (zniekształcenia obiektów)
-bevel factory (zaokrąglenia krawędzi)
-efekt browser</t>
        </r>
      </text>
    </comment>
    <comment ref="S39" authorId="1">
      <text>
        <r>
          <rPr>
            <sz val="8"/>
            <rFont val="Tahoma"/>
            <family val="0"/>
          </rPr>
          <t>kopiowanie (stempel),
(zmniejszanie/zwiększanie nasycenia), rozmywanie, wyostrzanie,ściemnianie, rozjaśnianie</t>
        </r>
      </text>
    </comment>
    <comment ref="S21" authorId="1">
      <text>
        <r>
          <rPr>
            <sz val="8"/>
            <rFont val="Tahoma"/>
            <family val="0"/>
          </rPr>
          <t xml:space="preserve">balans kolorów,nasycenie barwami,kontrast/jasność, gamma corrections
korekcja barwy (hue)
</t>
        </r>
      </text>
    </comment>
    <comment ref="S44" authorId="1">
      <text>
        <r>
          <rPr>
            <sz val="8"/>
            <rFont val="Tahoma"/>
            <family val="0"/>
          </rPr>
          <t>komplet filtrów, możliwość tworzenia własnych
kilkadziesiąt makr z dodatkowymi efektami</t>
        </r>
      </text>
    </comment>
    <comment ref="S20" authorId="1">
      <text>
        <r>
          <rPr>
            <sz val="8"/>
            <rFont val="Tahoma"/>
            <family val="0"/>
          </rPr>
          <t>Image Spray</t>
        </r>
      </text>
    </comment>
    <comment ref="S65" authorId="1">
      <text>
        <r>
          <rPr>
            <sz val="8"/>
            <rFont val="Tahoma"/>
            <family val="0"/>
          </rPr>
          <t xml:space="preserve">(cale,mm,cm,piksele,pica)
(kąty = stopnie,radiany)
2 linijki </t>
        </r>
      </text>
    </comment>
    <comment ref="S13" authorId="1">
      <text>
        <r>
          <rPr>
            <sz val="8"/>
            <rFont val="Tahoma"/>
            <family val="0"/>
          </rPr>
          <t>-undo
-airbrusher undo - wymazuje ostatnią operację</t>
        </r>
      </text>
    </comment>
    <comment ref="S10" authorId="1">
      <text>
        <r>
          <rPr>
            <sz val="8"/>
            <rFont val="Tahoma"/>
            <family val="0"/>
          </rPr>
          <t xml:space="preserve">-wypełnianie kolorem,teksturą,wzorkie
-wypełnianie "magiczne" 
</t>
        </r>
      </text>
    </comment>
    <comment ref="S53" authorId="1">
      <text>
        <r>
          <rPr>
            <sz val="8"/>
            <rFont val="Tahoma"/>
            <family val="0"/>
          </rPr>
          <t xml:space="preserve">-przybliżony czas ładowania rysunku
</t>
        </r>
      </text>
    </comment>
    <comment ref="S52" authorId="1">
      <text>
        <r>
          <rPr>
            <sz val="8"/>
            <rFont val="Tahoma"/>
            <family val="0"/>
          </rPr>
          <t>-wizard browser -szybkie tworzenie 
-przycisków, elementów strony html 
-kreator stylów</t>
        </r>
      </text>
    </comment>
    <comment ref="S55" authorId="1">
      <text>
        <r>
          <rPr>
            <sz val="8"/>
            <rFont val="Tahoma"/>
            <family val="0"/>
          </rPr>
          <t xml:space="preserve">tile creator
</t>
        </r>
      </text>
    </comment>
    <comment ref="S59" authorId="1">
      <text>
        <r>
          <rPr>
            <sz val="8"/>
            <rFont val="Tahoma"/>
            <family val="0"/>
          </rPr>
          <t xml:space="preserve">szczegółowe ustawienia wydruku, kalibracja </t>
        </r>
      </text>
    </comment>
    <comment ref="S50" authorId="1">
      <text>
        <r>
          <rPr>
            <sz val="8"/>
            <rFont val="Tahoma"/>
            <family val="0"/>
          </rPr>
          <t>GIF animator</t>
        </r>
      </text>
    </comment>
    <comment ref="S41" authorId="1">
      <text>
        <r>
          <rPr>
            <sz val="8"/>
            <rFont val="Tahoma"/>
            <family val="0"/>
          </rPr>
          <t>brak typowych warstw, zorganizowane w postaci obiektów, trudno wyobrazić sobie obiekty maskujące</t>
        </r>
      </text>
    </comment>
    <comment ref="S24" authorId="1">
      <text>
        <r>
          <rPr>
            <sz val="8"/>
            <rFont val="Tahoma"/>
            <family val="0"/>
          </rPr>
          <t xml:space="preserve">histogram, modyfikacja kolorów, </t>
        </r>
      </text>
    </comment>
    <comment ref="U21" authorId="1">
      <text>
        <r>
          <rPr>
            <sz val="8"/>
            <rFont val="Tahoma"/>
            <family val="0"/>
          </rPr>
          <t>warianty</t>
        </r>
      </text>
    </comment>
    <comment ref="S29" authorId="0">
      <text>
        <r>
          <rPr>
            <sz val="8"/>
            <rFont val="Tahoma"/>
            <family val="0"/>
          </rPr>
          <t>obiekt-&gt; tło (raster)</t>
        </r>
      </text>
    </comment>
    <comment ref="BO61" authorId="0">
      <text>
        <r>
          <rPr>
            <sz val="8"/>
            <rFont val="Tahoma"/>
            <family val="0"/>
          </rPr>
          <t xml:space="preserve">-batch converting - konwersja plików w wybranym katalogu 
-definiowanie makr </t>
        </r>
      </text>
    </comment>
    <comment ref="BO60" authorId="0">
      <text>
        <r>
          <rPr>
            <sz val="8"/>
            <rFont val="Tahoma"/>
            <family val="2"/>
          </rPr>
          <t>skaner - twain (skanowanie i wybór urządzenia, brak dodatkowych ustawień)</t>
        </r>
        <r>
          <rPr>
            <sz val="8"/>
            <rFont val="Tahoma"/>
            <family val="0"/>
          </rPr>
          <t xml:space="preserve">
Densitometer - intensywność każdego koloru, ułatwia kalibrację skanera</t>
        </r>
      </text>
    </comment>
    <comment ref="BO59" authorId="0">
      <text>
        <r>
          <rPr>
            <sz val="8"/>
            <rFont val="Tahoma"/>
            <family val="0"/>
          </rPr>
          <t xml:space="preserve">-definiowanie rozmiaru bitmapy, skalowanie
- druk kilku obrazków na jednym arkuszzu papieru, możliwość rozmieszczenia </t>
        </r>
      </text>
    </comment>
    <comment ref="BO23" authorId="0">
      <text>
        <r>
          <rPr>
            <sz val="8"/>
            <rFont val="Tahoma"/>
            <family val="0"/>
          </rPr>
          <t>-kalibracja drukarki (krzywa)
-screen calibration (opcje) - nieco ubogie, brak dodatkowych ustawień</t>
        </r>
      </text>
    </comment>
    <comment ref="BO32" authorId="0">
      <text>
        <r>
          <rPr>
            <sz val="8"/>
            <rFont val="Tahoma"/>
            <family val="0"/>
          </rPr>
          <t xml:space="preserve">dla aktywnej warstwy dostępne opcje (Extended Information): skalowanie, pochylanie (romb), rotacja, podawany %x%
-konwersja warstwy na selekcję
-zmiana wielkości wybranej warstwy (przycinanie,kadrowanie), zmiana położenia elementów składowych względem krawędzi)
-spłaszczanie,zmiana kolejności
-zmiana wielkości warstwy (change layer size)
- możliwośc wykorzystania dodatkowych efektów
</t>
        </r>
      </text>
    </comment>
    <comment ref="BO30" authorId="0">
      <text>
        <r>
          <rPr>
            <sz val="8"/>
            <rFont val="Tahoma"/>
            <family val="0"/>
          </rPr>
          <t xml:space="preserve">17 trybów
</t>
        </r>
      </text>
    </comment>
    <comment ref="BO5" authorId="0">
      <text>
        <r>
          <rPr>
            <sz val="8"/>
            <rFont val="Tahoma"/>
            <family val="0"/>
          </rPr>
          <t>- tworzenie pędzli z wykorzystaniem krzywych
- brak rozmiękczania, wygaszania
-rozmazywanie</t>
        </r>
      </text>
    </comment>
    <comment ref="BO36" authorId="0">
      <text>
        <r>
          <rPr>
            <sz val="8"/>
            <rFont val="Tahoma"/>
            <family val="0"/>
          </rPr>
          <t xml:space="preserve">-definiowalny kolor maski
-powiększanie/pomniejszanie obszaru maski
- nagrywanie/ładowanie maski
- zamiana lasso (selekcja)&lt;&gt; maska
</t>
        </r>
      </text>
    </comment>
    <comment ref="BO67" authorId="0">
      <text>
        <r>
          <rPr>
            <sz val="8"/>
            <rFont val="Tahoma"/>
            <family val="0"/>
          </rPr>
          <t>definiowanie własnych klawiszy sterujących</t>
        </r>
      </text>
    </comment>
    <comment ref="BO7" authorId="1">
      <text>
        <r>
          <rPr>
            <sz val="8"/>
            <rFont val="Tahoma"/>
            <family val="0"/>
          </rPr>
          <t xml:space="preserve">mało urozmaicone, ustawienie zakresu przezroczystości , natryskiwanie wzorem 
</t>
        </r>
      </text>
    </comment>
    <comment ref="BO8" authorId="1">
      <text>
        <r>
          <rPr>
            <sz val="8"/>
            <rFont val="Tahoma"/>
            <family val="2"/>
          </rPr>
          <t>brak dodatkowych możliwości</t>
        </r>
      </text>
    </comment>
    <comment ref="BO10" authorId="1">
      <text>
        <r>
          <rPr>
            <sz val="8"/>
            <rFont val="Tahoma"/>
            <family val="0"/>
          </rPr>
          <t xml:space="preserve">-linear,radial,circle
-wybór kanałów dla których dokonywana jest zmiana
-definiowanie gradientów
- narzędzie bucket fill - wybór tolerancji, możliwość pracy na wybranych kanałach,wzory)
</t>
        </r>
      </text>
    </comment>
    <comment ref="BO6" authorId="1">
      <text>
        <r>
          <rPr>
            <sz val="8"/>
            <rFont val="Tahoma"/>
            <family val="0"/>
          </rPr>
          <t xml:space="preserve">Automask - opcje wygładzanie krawędzi, wypełnianie dziur,
</t>
        </r>
      </text>
    </comment>
    <comment ref="BO18" authorId="1">
      <text>
        <r>
          <rPr>
            <sz val="8"/>
            <rFont val="Tahoma"/>
            <family val="0"/>
          </rPr>
          <t>-change planes - zmiana kolejności kanałów (np.. Zamiana C na M, Y na K itp. )
-brak rozwarstwień, można określić na jakim kanale (RGB CMYK HSL) chcemy dokonywać zmian</t>
        </r>
      </text>
    </comment>
    <comment ref="BO39" authorId="1">
      <text>
        <r>
          <rPr>
            <sz val="8"/>
            <rFont val="Tahoma"/>
            <family val="0"/>
          </rPr>
          <t>stempel, kopier
rozjaśnianie,ściemnianie
rozmazywanie, wyostrzanie</t>
        </r>
      </text>
    </comment>
    <comment ref="BO9" authorId="1">
      <text>
        <r>
          <rPr>
            <sz val="8"/>
            <rFont val="Tahoma"/>
            <family val="0"/>
          </rPr>
          <t xml:space="preserve">-tekst i lasso tekst (selekcja)
- słabo rozbudowane
- wypełnianie wzorem
</t>
        </r>
      </text>
    </comment>
    <comment ref="BO21" authorId="1">
      <text>
        <r>
          <rPr>
            <sz val="8"/>
            <rFont val="Tahoma"/>
            <family val="0"/>
          </rPr>
          <t xml:space="preserve">replace colors; hue/saturation 
balans kolorów
clut
</t>
        </r>
      </text>
    </comment>
    <comment ref="BO19" authorId="1">
      <text>
        <r>
          <rPr>
            <sz val="8"/>
            <rFont val="Tahoma"/>
            <family val="0"/>
          </rPr>
          <t xml:space="preserve">RGB,CMYK,skala szarości,monochromatyczny (1-bitowy)
</t>
        </r>
      </text>
    </comment>
    <comment ref="BO66" authorId="1">
      <text>
        <r>
          <rPr>
            <sz val="8"/>
            <rFont val="Tahoma"/>
            <family val="0"/>
          </rPr>
          <t>siatka współrzędnych, przyciąganie</t>
        </r>
      </text>
    </comment>
    <comment ref="BO16" authorId="1">
      <text>
        <r>
          <rPr>
            <sz val="8"/>
            <rFont val="Tahoma"/>
            <family val="0"/>
          </rPr>
          <t>-możliwość nagrywania/ładowania palety
- słabo rozbudowany
- przyciski do zmiany nasycenia składowymi RGB, umieszczone bezpośrednio na ekranie - mało ważne, za to wygodne:)</t>
        </r>
      </text>
    </comment>
    <comment ref="BO24" authorId="0">
      <text>
        <r>
          <rPr>
            <sz val="8"/>
            <rFont val="Tahoma"/>
            <family val="0"/>
          </rPr>
          <t>Clut - wygodne narzędzie do ustawiania krzywych kolorów dla poszczególnych składowych; histogram (tylko dla skali szarości i RGB) - kolor, intensywność nasycenie
ustawienie punktów bieli i czerni (także automatyczne)</t>
        </r>
      </text>
    </comment>
    <comment ref="BO22" authorId="0">
      <text>
        <r>
          <rPr>
            <sz val="8"/>
            <rFont val="Tahoma"/>
            <family val="0"/>
          </rPr>
          <t>-w trakcie wykonywania seperacji obrazka do CMYK ustawienie ucr</t>
        </r>
      </text>
    </comment>
    <comment ref="BO31" authorId="0">
      <text>
        <r>
          <rPr>
            <sz val="8"/>
            <rFont val="Tahoma"/>
            <family val="0"/>
          </rPr>
          <t xml:space="preserve">-grupowanie wybranych warstw
-łączenie z tłem 
?brak łączenia wybranych warstw
</t>
        </r>
      </text>
    </comment>
    <comment ref="BO38" authorId="0">
      <text>
        <r>
          <rPr>
            <sz val="8"/>
            <rFont val="Tahoma"/>
            <family val="2"/>
          </rPr>
          <t>-skalowanie obrazu; rotacje (dowolny kąt); odbicie,
-shape tools/Frame - deformowanie obrazu</t>
        </r>
      </text>
    </comment>
    <comment ref="BO33" authorId="0">
      <text>
        <r>
          <rPr>
            <sz val="8"/>
            <rFont val="Tahoma"/>
            <family val="0"/>
          </rPr>
          <t xml:space="preserve">nie ma możliwości rozdzielenia kanałów, można jednak określić, które mają być w danym momencie modyfikowane
</t>
        </r>
      </text>
    </comment>
    <comment ref="BO46" authorId="0">
      <text>
        <r>
          <rPr>
            <sz val="8"/>
            <rFont val="Tahoma"/>
            <family val="0"/>
          </rPr>
          <t xml:space="preserve">format Photoshop </t>
        </r>
      </text>
    </comment>
    <comment ref="BO55" authorId="0">
      <text>
        <r>
          <rPr>
            <sz val="8"/>
            <rFont val="Tahoma"/>
            <family val="0"/>
          </rPr>
          <t>-filter/special tools/generate pattern
-filter/other/move layer content - ręczne tworzenie deseni</t>
        </r>
      </text>
    </comment>
    <comment ref="BO44" authorId="0">
      <text>
        <r>
          <rPr>
            <sz val="8"/>
            <rFont val="Tahoma"/>
            <family val="0"/>
          </rPr>
          <t xml:space="preserve">zestaw standardwy, cienie, akwarela, wir, noise,fresk
</t>
        </r>
      </text>
    </comment>
    <comment ref="BO45" authorId="0">
      <text>
        <r>
          <rPr>
            <sz val="8"/>
            <rFont val="Tahoma"/>
            <family val="0"/>
          </rPr>
          <t>ciekawe narzędzia do deformacji obrazu</t>
        </r>
      </text>
    </comment>
    <comment ref="BO53" authorId="0">
      <text>
        <r>
          <rPr>
            <sz val="8"/>
            <rFont val="Tahoma"/>
            <family val="0"/>
          </rPr>
          <t>-filter/optimize picture - brak informacji na temat wykonywanych operacji
mała użyteczność</t>
        </r>
      </text>
    </comment>
    <comment ref="BO52" authorId="0">
      <text>
        <r>
          <rPr>
            <sz val="8"/>
            <rFont val="Tahoma"/>
            <family val="0"/>
          </rPr>
          <t xml:space="preserve">predefiniowane dwa proste przyciski, brak specjalizowanynch narzędzi </t>
        </r>
      </text>
    </comment>
    <comment ref="BO64" authorId="0">
      <text>
        <r>
          <rPr>
            <sz val="8"/>
            <rFont val="Tahoma"/>
            <family val="0"/>
          </rPr>
          <t xml:space="preserve">można wykorzystać filtry PS
</t>
        </r>
      </text>
    </comment>
    <comment ref="BO63" authorId="0">
      <text>
        <r>
          <rPr>
            <sz val="8"/>
            <rFont val="Tahoma"/>
            <family val="0"/>
          </rPr>
          <t>stosunkowo niewiele formatów, kilkanaście podstawowych</t>
        </r>
      </text>
    </comment>
    <comment ref="AI6" authorId="0">
      <text>
        <r>
          <rPr>
            <sz val="8"/>
            <rFont val="Tahoma"/>
            <family val="2"/>
          </rPr>
          <t xml:space="preserve">-magic wand
- opcja smart edge, 
-tolerancja, rozmiękczanie, (RGB,Hue, jasność)
</t>
        </r>
      </text>
    </comment>
    <comment ref="AI60" authorId="0">
      <text>
        <r>
          <rPr>
            <sz val="8"/>
            <rFont val="Tahoma"/>
            <family val="0"/>
          </rPr>
          <t>-obsługa tabletu (obsługiwany nacisk LUB wypełnienie LUB szerokość)
- obsługa kamery, skanera</t>
        </r>
      </text>
    </comment>
    <comment ref="AI13" authorId="0">
      <text>
        <r>
          <rPr>
            <sz val="8"/>
            <rFont val="Tahoma"/>
            <family val="0"/>
          </rPr>
          <t>-undo (dużo ustawień konfiguracyjnych)
-command history
-revert command - cofnięcie wszystkich zmian od ostatniego ładowania</t>
        </r>
      </text>
    </comment>
    <comment ref="K63" authorId="1">
      <text>
        <r>
          <rPr>
            <sz val="8"/>
            <rFont val="Tahoma"/>
            <family val="2"/>
          </rPr>
          <t>-własny formaty: RIR  i CVS (warto przekonwertować, gdy chcemy zwiększyć szybkość pracy z dużymi grafikami))</t>
        </r>
        <r>
          <rPr>
            <sz val="8"/>
            <rFont val="Tahoma"/>
            <family val="0"/>
          </rPr>
          <t xml:space="preserve">
- podstawowe formaty 
</t>
        </r>
      </text>
    </comment>
    <comment ref="K62" authorId="1">
      <text>
        <r>
          <rPr>
            <sz val="8"/>
            <rFont val="Tahoma"/>
            <family val="0"/>
          </rPr>
          <t>mała ilość rozpoznawanych standardów, photoshop w wersji .30
-PSD w CMYK nie są obsługiwane
- wartwy korekcyjne z PSD nie są obsługiwane</t>
        </r>
      </text>
    </comment>
    <comment ref="K36" authorId="1">
      <text>
        <r>
          <rPr>
            <sz val="8"/>
            <rFont val="Tahoma"/>
            <family val="0"/>
          </rPr>
          <t xml:space="preserve">- opcjonalne tworzenie masek w trakcie rysowania
-podgląd masek 
</t>
        </r>
      </text>
    </comment>
    <comment ref="K32" authorId="1">
      <text>
        <r>
          <rPr>
            <sz val="8"/>
            <rFont val="Tahoma"/>
            <family val="0"/>
          </rPr>
          <t xml:space="preserve">podgląd wybranych warstw, kadrowanie, zmiana kolejności,
-spłaszczanie możliwe lecz bardzo niewygodne 
((skalowanie, rotacje,pochylenie (romb), zniekształcenie (perpektywa) )) </t>
        </r>
      </text>
    </comment>
    <comment ref="K24" authorId="1">
      <text>
        <r>
          <rPr>
            <sz val="8"/>
            <rFont val="Tahoma"/>
            <family val="2"/>
          </rPr>
          <t>-ustawienie krzywych koloru (RGB, dla całości)</t>
        </r>
        <r>
          <rPr>
            <sz val="8"/>
            <rFont val="Tahoma"/>
            <family val="0"/>
          </rPr>
          <t xml:space="preserve">
</t>
        </r>
      </text>
    </comment>
    <comment ref="K21" authorId="1">
      <text>
        <r>
          <rPr>
            <sz val="8"/>
            <rFont val="Tahoma"/>
            <family val="2"/>
          </rPr>
          <t>-manipulacja jasnością, kontrastem, balans kolorów,</t>
        </r>
      </text>
    </comment>
    <comment ref="K66" authorId="1">
      <text>
        <r>
          <rPr>
            <sz val="8"/>
            <rFont val="Tahoma"/>
            <family val="0"/>
          </rPr>
          <t>-liniki,siatki odniesienia (ustawienia : piksele, kolumny)</t>
        </r>
      </text>
    </comment>
    <comment ref="K13" authorId="1">
      <text>
        <r>
          <rPr>
            <sz val="8"/>
            <rFont val="Tahoma"/>
            <family val="0"/>
          </rPr>
          <t xml:space="preserve">- undo brush-  możliwość krokowego usuwania pociągnięcia pędzla
- historia (edit/remove top)
- unremove object </t>
        </r>
      </text>
    </comment>
    <comment ref="K30" authorId="1">
      <text>
        <r>
          <rPr>
            <sz val="8"/>
            <rFont val="Tahoma"/>
            <family val="0"/>
          </rPr>
          <t>-4 ustawienia (normal,multiplay, tint,shade)</t>
        </r>
      </text>
    </comment>
    <comment ref="K27" authorId="1">
      <text>
        <r>
          <rPr>
            <sz val="8"/>
            <rFont val="Tahoma"/>
            <family val="0"/>
          </rPr>
          <t xml:space="preserve">-rastrowe </t>
        </r>
      </text>
    </comment>
    <comment ref="K31" authorId="1">
      <text>
        <r>
          <rPr>
            <sz val="8"/>
            <rFont val="Tahoma"/>
            <family val="0"/>
          </rPr>
          <t>-pośrednio, mało wygodne (nagranie wybranych warstw, łaczenie przy ładowaniu, poprzez wybranie odpowiedniej opcji)</t>
        </r>
      </text>
    </comment>
    <comment ref="K38" authorId="1">
      <text>
        <r>
          <rPr>
            <sz val="8"/>
            <rFont val="Tahoma"/>
            <family val="0"/>
          </rPr>
          <t>-zmiana wielkości, rozdzielczości</t>
        </r>
      </text>
    </comment>
    <comment ref="K65" authorId="1">
      <text>
        <r>
          <rPr>
            <sz val="8"/>
            <rFont val="Tahoma"/>
            <family val="0"/>
          </rPr>
          <t>-piksele,cale,centymetry)</t>
        </r>
      </text>
    </comment>
    <comment ref="K9" authorId="1">
      <text>
        <r>
          <rPr>
            <sz val="8"/>
            <rFont val="Tahoma"/>
            <family val="0"/>
          </rPr>
          <t xml:space="preserve">-brak możliwości pisania po krzywej
- problemy z polskimi literami 
</t>
        </r>
      </text>
    </comment>
    <comment ref="K10" authorId="1">
      <text>
        <r>
          <rPr>
            <sz val="8"/>
            <rFont val="Tahoma"/>
            <family val="0"/>
          </rPr>
          <t>-wypełnianie teksturą, kolorem, obszarów podobnych
-nietypowy gradient (4 kolory)
- wypełnianie teksturą (wybranym obrazkiem)</t>
        </r>
      </text>
    </comment>
    <comment ref="K6" authorId="1">
      <text>
        <r>
          <rPr>
            <sz val="8"/>
            <rFont val="Tahoma"/>
            <family val="0"/>
          </rPr>
          <t xml:space="preserve">-różdźka, określanie tolerancji </t>
        </r>
      </text>
    </comment>
    <comment ref="K12" authorId="1">
      <text>
        <r>
          <rPr>
            <sz val="8"/>
            <rFont val="Tahoma"/>
            <family val="0"/>
          </rPr>
          <t>-lasso, eliptyczne, prostokątne, dowolne 
- nietypowa obsługa 
-kadrowanie
-object browser -zarządzanie obiektami</t>
        </r>
      </text>
    </comment>
    <comment ref="K60" authorId="1">
      <text>
        <r>
          <rPr>
            <sz val="8"/>
            <rFont val="Tahoma"/>
            <family val="0"/>
          </rPr>
          <t>-tablet (ustawienie czułości)</t>
        </r>
      </text>
    </comment>
    <comment ref="K5" authorId="1">
      <text>
        <r>
          <rPr>
            <sz val="8"/>
            <rFont val="Tahoma"/>
            <family val="2"/>
          </rPr>
          <t xml:space="preserve">-bardzo szczegółowe
ustawienia, kilkadziesiąt (39) predefiniowanych pędzli
</t>
        </r>
      </text>
    </comment>
    <comment ref="K11" authorId="1">
      <text>
        <r>
          <rPr>
            <sz val="8"/>
            <rFont val="Tahoma"/>
            <family val="0"/>
          </rPr>
          <t xml:space="preserve">-wykorzystanie krzywych Beziera do tworzenia krzywych
</t>
        </r>
      </text>
    </comment>
    <comment ref="K8" authorId="1">
      <text>
        <r>
          <rPr>
            <sz val="8"/>
            <rFont val="Tahoma"/>
            <family val="0"/>
          </rPr>
          <t xml:space="preserve">- predefiniowany podstawowy, istnieje możliwość definiowania własnych ustawień
</t>
        </r>
      </text>
    </comment>
    <comment ref="K50" authorId="1">
      <text>
        <r>
          <rPr>
            <sz val="8"/>
            <rFont val="Tahoma"/>
            <family val="0"/>
          </rPr>
          <t>-dostępne w filmfx</t>
        </r>
      </text>
    </comment>
    <comment ref="K16" authorId="1">
      <text>
        <r>
          <rPr>
            <sz val="8"/>
            <rFont val="Tahoma"/>
            <family val="0"/>
          </rPr>
          <t xml:space="preserve">-własny, częściowe nagrywanie palety;
</t>
        </r>
      </text>
    </comment>
    <comment ref="K17" authorId="1">
      <text>
        <r>
          <rPr>
            <b/>
            <sz val="8"/>
            <rFont val="Tahoma"/>
            <family val="0"/>
          </rPr>
          <t>-</t>
        </r>
        <r>
          <rPr>
            <sz val="8"/>
            <rFont val="Tahoma"/>
            <family val="2"/>
          </rPr>
          <t xml:space="preserve">przy nagrywaniu w formacie TIFF możliwość konwersji do CMYK
</t>
        </r>
      </text>
    </comment>
    <comment ref="K39" authorId="1">
      <text>
        <r>
          <rPr>
            <sz val="8"/>
            <rFont val="Tahoma"/>
            <family val="0"/>
          </rPr>
          <t>-klonowanie, rozmazywanie, rozjaśnianie</t>
        </r>
      </text>
    </comment>
    <comment ref="K19" authorId="1">
      <text>
        <r>
          <rPr>
            <sz val="8"/>
            <rFont val="Tahoma"/>
            <family val="0"/>
          </rPr>
          <t xml:space="preserve">-RGB,możliwość określenia barw w trybach CMYK i CMY </t>
        </r>
      </text>
    </comment>
    <comment ref="K46" authorId="1">
      <text>
        <r>
          <rPr>
            <sz val="8"/>
            <rFont val="Tahoma"/>
            <family val="0"/>
          </rPr>
          <t>-filtry Photoshopa</t>
        </r>
      </text>
    </comment>
    <comment ref="K44" authorId="1">
      <text>
        <r>
          <rPr>
            <sz val="8"/>
            <rFont val="Tahoma"/>
            <family val="0"/>
          </rPr>
          <t xml:space="preserve">-blur,tint, darken, lighten, sharpen
</t>
        </r>
      </text>
    </comment>
    <comment ref="K45" authorId="1">
      <text>
        <r>
          <rPr>
            <sz val="8"/>
            <rFont val="Tahoma"/>
            <family val="0"/>
          </rPr>
          <t xml:space="preserve">magnify, warhol
</t>
        </r>
      </text>
    </comment>
    <comment ref="K52" authorId="1">
      <text>
        <r>
          <rPr>
            <sz val="8"/>
            <rFont val="Tahoma"/>
            <family val="0"/>
          </rPr>
          <t>-magnify</t>
        </r>
      </text>
    </comment>
    <comment ref="K55" authorId="1">
      <text>
        <r>
          <rPr>
            <sz val="8"/>
            <rFont val="Tahoma"/>
            <family val="0"/>
          </rPr>
          <t xml:space="preserve">-brak ułatwień
</t>
        </r>
      </text>
    </comment>
    <comment ref="M46" authorId="1">
      <text>
        <r>
          <rPr>
            <sz val="8"/>
            <rFont val="Tahoma"/>
            <family val="0"/>
          </rPr>
          <t xml:space="preserve">- konieczność ponownego uruchomienia programu
</t>
        </r>
      </text>
    </comment>
    <comment ref="K47" authorId="1">
      <text>
        <r>
          <rPr>
            <sz val="8"/>
            <rFont val="Tahoma"/>
            <family val="2"/>
          </rPr>
          <t>- dla filtrów zewnętrznych (gdy istnieje taka możliwość)</t>
        </r>
      </text>
    </comment>
    <comment ref="K59" authorId="1">
      <text>
        <r>
          <rPr>
            <sz val="8"/>
            <rFont val="Tahoma"/>
            <family val="0"/>
          </rPr>
          <t>-brak własnych ustawień</t>
        </r>
      </text>
    </comment>
    <comment ref="K67" authorId="1">
      <text>
        <r>
          <rPr>
            <sz val="8"/>
            <rFont val="Tahoma"/>
            <family val="0"/>
          </rPr>
          <t>-możliwość ułożenia palet</t>
        </r>
      </text>
    </comment>
    <comment ref="AI10" authorId="1">
      <text>
        <r>
          <rPr>
            <sz val="8"/>
            <rFont val="Tahoma"/>
            <family val="0"/>
          </rPr>
          <t xml:space="preserve">-gradienty, tworzenie własnych,nagrywanie, cztery typy predefiniowanych)
-17 trybów
- typ papieru
-wypełnianie wzorem </t>
        </r>
      </text>
    </comment>
    <comment ref="AI16" authorId="1">
      <text>
        <r>
          <rPr>
            <sz val="8"/>
            <rFont val="Tahoma"/>
            <family val="0"/>
          </rPr>
          <t xml:space="preserve">-własny, koło kolorów, zmiany palety, wartości RGB,HSL, RGB Hex, nagrywanie
</t>
        </r>
      </text>
    </comment>
    <comment ref="AI24" authorId="1">
      <text>
        <r>
          <rPr>
            <sz val="8"/>
            <rFont val="Tahoma"/>
            <family val="0"/>
          </rPr>
          <t>-histogram (pełen, składowe)
-ustawienie p.b  i p.cz.
-zmiany składowych i całości (w warstwach korekcji)</t>
        </r>
      </text>
    </comment>
    <comment ref="AI30" authorId="1">
      <text>
        <r>
          <rPr>
            <sz val="8"/>
            <rFont val="Tahoma"/>
            <family val="0"/>
          </rPr>
          <t xml:space="preserve">-14 trybów
</t>
        </r>
      </text>
    </comment>
    <comment ref="AI32" authorId="1">
      <text>
        <r>
          <rPr>
            <sz val="8"/>
            <rFont val="Tahoma"/>
            <family val="2"/>
          </rPr>
          <t>-zmiana kolejności</t>
        </r>
        <r>
          <rPr>
            <sz val="8"/>
            <rFont val="Tahoma"/>
            <family val="0"/>
          </rPr>
          <t xml:space="preserve">
przesuwanie warstwy, spłaszczanie, zamiana selekcji na warstwę, </t>
        </r>
      </text>
    </comment>
    <comment ref="AI55" authorId="1">
      <text>
        <r>
          <rPr>
            <sz val="8"/>
            <rFont val="Tahoma"/>
            <family val="0"/>
          </rPr>
          <t>convert to seamless</t>
        </r>
      </text>
    </comment>
    <comment ref="AI46" authorId="1">
      <text>
        <r>
          <rPr>
            <sz val="8"/>
            <rFont val="Tahoma"/>
            <family val="0"/>
          </rPr>
          <t>photoshop - czasem sprawia kłopoty</t>
        </r>
      </text>
    </comment>
    <comment ref="AI21" authorId="1">
      <text>
        <r>
          <rPr>
            <sz val="8"/>
            <rFont val="Tahoma"/>
            <family val="0"/>
          </rPr>
          <t>barwa/nasycenie/jasność
gamma correction, hue map, ustalenie białego i czarnego punktu,
equalize, stretch (p.b. i cz.)
przekształcenie z A na B</t>
        </r>
      </text>
    </comment>
    <comment ref="AI41" authorId="1">
      <text>
        <r>
          <rPr>
            <sz val="8"/>
            <rFont val="Tahoma"/>
            <family val="0"/>
          </rPr>
          <t xml:space="preserve">-jasność, kontrast, mikser kanałów, balans kolorów, nasycenie, odwracanie barw, inwersja barw
-posterize, thereshold
</t>
        </r>
      </text>
    </comment>
    <comment ref="AI39" authorId="1">
      <text>
        <r>
          <rPr>
            <sz val="8"/>
            <rFont val="Tahoma"/>
            <family val="0"/>
          </rPr>
          <t>-stempel (kopiowanie),
rozmywanie,wyostrzanie, regulacja kolorów, tonów, kontrastu</t>
        </r>
      </text>
    </comment>
    <comment ref="AI12" authorId="1">
      <text>
        <r>
          <rPr>
            <sz val="8"/>
            <rFont val="Tahoma"/>
            <family val="0"/>
          </rPr>
          <t>-wybrane kształty, freehand (point to point, line); rozmiękczanie, antialiasing
- powiększanie (pomniejszenie) zaznaczonego obszaru,zaznaczanie podobnych, 
-kadrowanie</t>
        </r>
      </text>
    </comment>
    <comment ref="AI37" authorId="1">
      <text>
        <r>
          <rPr>
            <sz val="8"/>
            <rFont val="Tahoma"/>
            <family val="0"/>
          </rPr>
          <t xml:space="preserve">maska&lt;-&gt;selekcja
</t>
        </r>
      </text>
    </comment>
    <comment ref="AI31" authorId="1">
      <text>
        <r>
          <rPr>
            <sz val="8"/>
            <rFont val="Tahoma"/>
            <family val="0"/>
          </rPr>
          <t xml:space="preserve">-łączenie aktywnych 
-grupowanie
</t>
        </r>
      </text>
    </comment>
    <comment ref="AI11" authorId="1">
      <text>
        <r>
          <rPr>
            <sz val="8"/>
            <rFont val="Tahoma"/>
            <family val="2"/>
          </rPr>
          <t>-krzywe Beziera wykorzystywane do tworzenia selekcji i rysowania
- proste obiekty wektorowe</t>
        </r>
      </text>
    </comment>
    <comment ref="AI9" authorId="1">
      <text>
        <r>
          <rPr>
            <sz val="8"/>
            <rFont val="Tahoma"/>
            <family val="0"/>
          </rPr>
          <t>-pisanie po krzywej możliwe na warstwach wektorowych</t>
        </r>
      </text>
    </comment>
    <comment ref="AI38" authorId="1">
      <text>
        <r>
          <rPr>
            <sz val="8"/>
            <rFont val="Tahoma"/>
            <family val="0"/>
          </rPr>
          <t xml:space="preserve">-zmiana wielkości, dodawanie marginesów, 
rotacje, odbicia, mnóstwo deformacji (17)
</t>
        </r>
      </text>
    </comment>
    <comment ref="AI44" authorId="1">
      <text>
        <r>
          <rPr>
            <sz val="8"/>
            <rFont val="Tahoma"/>
            <family val="2"/>
          </rPr>
          <t xml:space="preserve">-image effects </t>
        </r>
        <r>
          <rPr>
            <sz val="8"/>
            <rFont val="Tahoma"/>
            <family val="0"/>
          </rPr>
          <t xml:space="preserve">
-blur,edge, noise, sharpen, noise, bluring,sharp, unsharp </t>
        </r>
      </text>
    </comment>
    <comment ref="AI54" authorId="1">
      <text>
        <r>
          <rPr>
            <sz val="8"/>
            <rFont val="Tahoma"/>
            <family val="0"/>
          </rPr>
          <t>?? thumbdails</t>
        </r>
      </text>
    </comment>
    <comment ref="AI23" authorId="1">
      <text>
        <r>
          <rPr>
            <sz val="8"/>
            <rFont val="Tahoma"/>
            <family val="0"/>
          </rPr>
          <t>-ustawienia monitora, drukarki</t>
        </r>
      </text>
    </comment>
    <comment ref="AI50" authorId="1">
      <text>
        <r>
          <rPr>
            <sz val="8"/>
            <rFont val="Tahoma"/>
            <family val="0"/>
          </rPr>
          <t xml:space="preserve">animation shop 
</t>
        </r>
      </text>
    </comment>
    <comment ref="AI53" authorId="1">
      <text>
        <r>
          <rPr>
            <sz val="8"/>
            <rFont val="Tahoma"/>
            <family val="0"/>
          </rPr>
          <t>animation shop (optimization wizard)</t>
        </r>
      </text>
    </comment>
    <comment ref="BG5" authorId="0">
      <text>
        <r>
          <rPr>
            <sz val="8"/>
            <rFont val="Tahoma"/>
            <family val="0"/>
          </rPr>
          <t xml:space="preserve">-wygaszanie, 11 trybów, przezroczystość, rysowanie wzorem
</t>
        </r>
      </text>
    </comment>
    <comment ref="BG21" authorId="0">
      <text>
        <r>
          <rPr>
            <sz val="8"/>
            <rFont val="Tahoma"/>
            <family val="0"/>
          </rPr>
          <t xml:space="preserve">-balans kolorow,inwersja, kontrast, jasność, barwa/jasność/nasycenie
</t>
        </r>
      </text>
    </comment>
    <comment ref="BG23" authorId="0">
      <text>
        <r>
          <rPr>
            <sz val="8"/>
            <rFont val="Tahoma"/>
            <family val="0"/>
          </rPr>
          <t xml:space="preserve">-brak mechanizmów, krótki opis ręcznej kalibracji
</t>
        </r>
      </text>
    </comment>
    <comment ref="BG24" authorId="0">
      <text>
        <r>
          <rPr>
            <sz val="8"/>
            <rFont val="Tahoma"/>
            <family val="2"/>
          </rPr>
          <t xml:space="preserve">-histogram, krzywe kolorów, equalize (automatyczne ustawienie p.b. i cz.)
</t>
        </r>
      </text>
    </comment>
    <comment ref="BG27" authorId="0">
      <text>
        <r>
          <rPr>
            <sz val="8"/>
            <rFont val="Tahoma"/>
            <family val="0"/>
          </rPr>
          <t>-raster</t>
        </r>
      </text>
    </comment>
    <comment ref="BG28" authorId="0">
      <text>
        <r>
          <rPr>
            <sz val="8"/>
            <rFont val="Tahoma"/>
            <family val="0"/>
          </rPr>
          <t>-nagrywanie do (z) kanału alpha</t>
        </r>
      </text>
    </comment>
    <comment ref="BG30" authorId="0">
      <text>
        <r>
          <rPr>
            <sz val="8"/>
            <rFont val="Tahoma"/>
            <family val="0"/>
          </rPr>
          <t xml:space="preserve">-14 trybów, ustalenie kolejności warstw
</t>
        </r>
      </text>
    </comment>
    <comment ref="BG31" authorId="0">
      <text>
        <r>
          <rPr>
            <sz val="8"/>
            <rFont val="Tahoma"/>
            <family val="0"/>
          </rPr>
          <t xml:space="preserve">-grupowanie warstw; spłaszczenie
</t>
        </r>
      </text>
    </comment>
    <comment ref="BG32" authorId="0">
      <text>
        <r>
          <rPr>
            <sz val="8"/>
            <rFont val="Tahoma"/>
            <family val="0"/>
          </rPr>
          <t xml:space="preserve">-konwersja selekcja &lt;&gt; warstwa,skalowanie
</t>
        </r>
      </text>
    </comment>
    <comment ref="BG18" authorId="0">
      <text>
        <r>
          <rPr>
            <sz val="8"/>
            <rFont val="Tahoma"/>
            <family val="0"/>
          </rPr>
          <t>rozdziela na RGB,HSV,CMY,CMYK)</t>
        </r>
      </text>
    </comment>
    <comment ref="BG36" authorId="0">
      <text>
        <r>
          <rPr>
            <sz val="8"/>
            <rFont val="Tahoma"/>
            <family val="0"/>
          </rPr>
          <t>-maska, maska tekstowa</t>
        </r>
      </text>
    </comment>
    <comment ref="BG37" authorId="0">
      <text>
        <r>
          <rPr>
            <sz val="8"/>
            <rFont val="Tahoma"/>
            <family val="0"/>
          </rPr>
          <t>alpha to selection , mask to selection</t>
        </r>
      </text>
    </comment>
    <comment ref="BG38" authorId="0">
      <text>
        <r>
          <rPr>
            <sz val="8"/>
            <rFont val="Tahoma"/>
            <family val="0"/>
          </rPr>
          <t>skalowanie, perspektywa, rotacja, odwracanie</t>
        </r>
      </text>
    </comment>
    <comment ref="BG39" authorId="0">
      <text>
        <r>
          <rPr>
            <sz val="8"/>
            <rFont val="Tahoma"/>
            <family val="0"/>
          </rPr>
          <t>-wyostrzanie, rozmywanie (convolver), enhance, stempel (kopiowanie)</t>
        </r>
      </text>
    </comment>
    <comment ref="BG46" authorId="0">
      <text>
        <r>
          <rPr>
            <sz val="8"/>
            <rFont val="Tahoma"/>
            <family val="0"/>
          </rPr>
          <t xml:space="preserve">-napisanych w języku skryptowym GIMP lub w Perl, GTK </t>
        </r>
      </text>
    </comment>
    <comment ref="BG47" authorId="0">
      <text>
        <r>
          <rPr>
            <sz val="8"/>
            <rFont val="Tahoma"/>
            <family val="0"/>
          </rPr>
          <t>-stosunkowo rzadko</t>
        </r>
      </text>
    </comment>
    <comment ref="BG50" authorId="0">
      <text>
        <r>
          <rPr>
            <sz val="8"/>
            <rFont val="Tahoma"/>
            <family val="0"/>
          </rPr>
          <t xml:space="preserve">-poprzez wyświetlanie kolejnych warstw
- możliwość optymalizacji grafiki
</t>
        </r>
      </text>
    </comment>
    <comment ref="BG51" authorId="0">
      <text>
        <r>
          <rPr>
            <sz val="8"/>
            <rFont val="Tahoma"/>
            <family val="0"/>
          </rPr>
          <t xml:space="preserve">- w czasie konwersji do trybu indeksowanego </t>
        </r>
      </text>
    </comment>
    <comment ref="BI51" authorId="0">
      <text>
        <r>
          <rPr>
            <sz val="8"/>
            <rFont val="Tahoma"/>
            <family val="0"/>
          </rPr>
          <t xml:space="preserve">- przy pracy w trybie kolorów indeksowanych konieczność dwukrotnej konwersji w celu uzyskania zmiany liczby kolorów
</t>
        </r>
      </text>
    </comment>
    <comment ref="BG52" authorId="0">
      <text>
        <r>
          <rPr>
            <sz val="8"/>
            <rFont val="Tahoma"/>
            <family val="0"/>
          </rPr>
          <t>-ramki wokół selekcji (stroke)
bump map - uwypuklanie 
skrypty : logos, patterns, buttons</t>
        </r>
      </text>
    </comment>
    <comment ref="BG53" authorId="0">
      <text>
        <r>
          <rPr>
            <sz val="8"/>
            <rFont val="Tahoma"/>
            <family val="0"/>
          </rPr>
          <t xml:space="preserve">-brak ustawień koniguracyjnych
- przy nagrywaniu w określonynch formatach możliwość zdefiniowania parametrów 
</t>
        </r>
      </text>
    </comment>
    <comment ref="BG55" authorId="0">
      <text>
        <r>
          <rPr>
            <sz val="8"/>
            <rFont val="Tahoma"/>
            <family val="2"/>
          </rPr>
          <t>-Filters/Map/Make Seamless
- Offset i x/2,y/2</t>
        </r>
      </text>
    </comment>
    <comment ref="BG59" authorId="0">
      <text>
        <r>
          <rPr>
            <sz val="8"/>
            <rFont val="Tahoma"/>
            <family val="0"/>
          </rPr>
          <t>- wbudowana obsługa kilkunastu drukarek
-brak ustawień</t>
        </r>
      </text>
    </comment>
    <comment ref="BG60" authorId="0">
      <text>
        <r>
          <rPr>
            <sz val="8"/>
            <rFont val="Tahoma"/>
            <family val="0"/>
          </rPr>
          <t>-tablet (obsługa nacisku), skaner - program zewnętrzny</t>
        </r>
      </text>
    </comment>
    <comment ref="BG66" authorId="0">
      <text>
        <r>
          <rPr>
            <sz val="8"/>
            <rFont val="Tahoma"/>
            <family val="0"/>
          </rPr>
          <t>-linie odniesienia, przyciąganie</t>
        </r>
      </text>
    </comment>
    <comment ref="BG61" authorId="0">
      <text>
        <r>
          <rPr>
            <sz val="8"/>
            <rFont val="Tahoma"/>
            <family val="0"/>
          </rPr>
          <t xml:space="preserve">-script-fu (makra), pluginy, batch mode ( praca w trybie wsadowym)
</t>
        </r>
      </text>
    </comment>
    <comment ref="BL64" authorId="0">
      <text>
        <r>
          <rPr>
            <sz val="8"/>
            <rFont val="Tahoma"/>
            <family val="0"/>
          </rPr>
          <t xml:space="preserve">-opis narzędzi umożliwiających stworzenie znaków wodnych
</t>
        </r>
      </text>
    </comment>
    <comment ref="BG65" authorId="0">
      <text>
        <r>
          <rPr>
            <sz val="8"/>
            <rFont val="Tahoma"/>
            <family val="0"/>
          </rPr>
          <t>-linijka, linie odniesienia ( piksele, mm, cale)</t>
        </r>
      </text>
    </comment>
    <comment ref="BG67" authorId="0">
      <text>
        <r>
          <rPr>
            <sz val="8"/>
            <rFont val="Tahoma"/>
            <family val="0"/>
          </rPr>
          <t xml:space="preserve">-możliwość uruchamiania w trybie wsadowym
</t>
        </r>
      </text>
    </comment>
  </commentList>
</comments>
</file>

<file path=xl/sharedStrings.xml><?xml version="1.0" encoding="utf-8"?>
<sst xmlns="http://schemas.openxmlformats.org/spreadsheetml/2006/main" count="322" uniqueCount="172">
  <si>
    <t>PKT</t>
  </si>
  <si>
    <t>Pkt ogółem</t>
  </si>
  <si>
    <t>Funkcjonalność</t>
  </si>
  <si>
    <t>Ergonomia</t>
  </si>
  <si>
    <t>SUMA %</t>
  </si>
  <si>
    <t>%</t>
  </si>
  <si>
    <t>Pkt</t>
  </si>
  <si>
    <t>Ocena</t>
  </si>
  <si>
    <t>PKT MAX</t>
  </si>
  <si>
    <t>SUMA</t>
  </si>
  <si>
    <t>POWER</t>
  </si>
  <si>
    <t>Nazwa programu</t>
  </si>
  <si>
    <t>Cena</t>
  </si>
  <si>
    <t>ECONO</t>
  </si>
  <si>
    <t>L.p.</t>
  </si>
  <si>
    <t>Ranking POWER</t>
  </si>
  <si>
    <t>Ranking ECONO</t>
  </si>
  <si>
    <t>Różnica cen</t>
  </si>
  <si>
    <t>początek przedziału</t>
  </si>
  <si>
    <t>współczynnik do przeliczania cen programów na punkty 100 zł =</t>
  </si>
  <si>
    <t>pkt</t>
  </si>
  <si>
    <t>koniec przedziału</t>
  </si>
  <si>
    <t>Regulacja początkowej i końcowej wartość przedziału, w jaki zostają odwzorowane ceny programów, służy do modyfikacji współczynnika możliwość/cena, który decyduje o kolejności rankingu ECONO</t>
  </si>
  <si>
    <t>Regulacja współczynnika do przeliczania cen programów na punkty, służy do modyfikacji początkowej i końcowej wartości  przedziału, w jaki zostają odwzorowane ceny programów</t>
  </si>
  <si>
    <t>Dokumentacja i Dokumentacja i system pomocy</t>
  </si>
  <si>
    <t>Formaty obrazków wprowadzanych</t>
  </si>
  <si>
    <t xml:space="preserve">Narzędzia malarskie </t>
  </si>
  <si>
    <t>Dostępne tryby i modele kolorów</t>
  </si>
  <si>
    <t>Pędzle</t>
  </si>
  <si>
    <t>Undo</t>
  </si>
  <si>
    <t>Możliwość definiowania wzajemnych koleracji między nakładanymi warstwami</t>
  </si>
  <si>
    <t>Łączenie wybranych warstw</t>
  </si>
  <si>
    <t>Typy warstw, dostępne dla użytkownika</t>
  </si>
  <si>
    <t>Narzędzia "magnetyczne"</t>
  </si>
  <si>
    <t>Zaznaczanie wybranych elementów obrazu</t>
  </si>
  <si>
    <t>Podstawowe narzędzia retuszujące</t>
  </si>
  <si>
    <t>Funkcje ułatwiające tworzenie grafiki internetowej</t>
  </si>
  <si>
    <t>Optymalizacja grafiki</t>
  </si>
  <si>
    <t>Paint Shop Pro 6.0.2</t>
  </si>
  <si>
    <t>Aerograf</t>
  </si>
  <si>
    <t>Gumka</t>
  </si>
  <si>
    <t>Tekst</t>
  </si>
  <si>
    <t>Elementy grafiki wektorowej</t>
  </si>
  <si>
    <t>ULEAD PhotoImpact 4.2</t>
  </si>
  <si>
    <t>GIMP 1.0.4</t>
  </si>
  <si>
    <t>PhotoLine 6.06</t>
  </si>
  <si>
    <t>Próbnik kolorów</t>
  </si>
  <si>
    <t>Przekształcanie barw</t>
  </si>
  <si>
    <t>Regulacja krzywych koloru</t>
  </si>
  <si>
    <t>Praca z kolorami, korekcje barw</t>
  </si>
  <si>
    <t xml:space="preserve">Warstwy, kanały </t>
  </si>
  <si>
    <t>Kanał alpha</t>
  </si>
  <si>
    <t>Konwersje warstw</t>
  </si>
  <si>
    <t>Retusz</t>
  </si>
  <si>
    <t>Tworzenie masek</t>
  </si>
  <si>
    <t>konwersja maska&lt;-&gt; selekcja</t>
  </si>
  <si>
    <t>Podstawowe transformacje obrazu</t>
  </si>
  <si>
    <t>Rodzaje warstw korekcyjnych</t>
  </si>
  <si>
    <t>Filtry, Efekty dodatkowe</t>
  </si>
  <si>
    <t>Podgląd efektów pracy filtrów w trakcie ustawiania parametrów</t>
  </si>
  <si>
    <t>Dostępne filtry</t>
  </si>
  <si>
    <t>Efekty specjalne, dostępne dla użytkownika</t>
  </si>
  <si>
    <t>Możliwość dołączania zewnętrznych filtrów i efektów</t>
  </si>
  <si>
    <t>Zmiany głębi kolorów</t>
  </si>
  <si>
    <t>Tworzenie elementów składowych stron internetowych</t>
  </si>
  <si>
    <t>Tworzenie miniaturek i galerii</t>
  </si>
  <si>
    <t>Tworzenie "bezszwowych" deseni</t>
  </si>
  <si>
    <t>Drukowanie</t>
  </si>
  <si>
    <t>Obsługa urządzeń wejściowych</t>
  </si>
  <si>
    <t>Automatyzacja pracy</t>
  </si>
  <si>
    <t xml:space="preserve">Instalacja i deinstalacja </t>
  </si>
  <si>
    <t>Eksportowanie grafiki</t>
  </si>
  <si>
    <t>Znaki wodne</t>
  </si>
  <si>
    <t>Narzędzia pomiarowe</t>
  </si>
  <si>
    <t>Konfigurowanie palety narzędzi</t>
  </si>
  <si>
    <t>Inne</t>
  </si>
  <si>
    <t xml:space="preserve">Tubki malarskie </t>
  </si>
  <si>
    <t>Konwersja systemu barw</t>
  </si>
  <si>
    <t>Wypełnianie obszarów</t>
  </si>
  <si>
    <t>PhotoDraw 2000 wersja 2</t>
  </si>
  <si>
    <t>Praca na poszczególnych kanałach</t>
  </si>
  <si>
    <t xml:space="preserve">Siatki wspólrzędnych, linie odniesienia </t>
  </si>
  <si>
    <t>Adobe Photoshop 5.5 CEEA</t>
  </si>
  <si>
    <t xml:space="preserve">Wtapianie (wygładzanie) krawędzi selekcji </t>
  </si>
  <si>
    <t>Podstawowe operacje wykonywane na warstwach</t>
  </si>
  <si>
    <t>iGrafx Image 1.0 (iGrafx Designer)</t>
  </si>
  <si>
    <t>Kalibracja urządzeń</t>
  </si>
  <si>
    <t>Kolory poza przestrzenią barw</t>
  </si>
  <si>
    <t>Animacje</t>
  </si>
  <si>
    <t>Separacja i łączenie kanałów</t>
  </si>
  <si>
    <t>Satori PhotoXL 2.29</t>
  </si>
  <si>
    <t>Corel PHOTO-PAINT 9.0 pl</t>
  </si>
  <si>
    <t>Kurs dolara wedlug NBP z dnia 17.03.2000</t>
  </si>
  <si>
    <r>
      <t>Kolumna A</t>
    </r>
    <r>
      <rPr>
        <sz val="10"/>
        <rFont val="Arial CE"/>
        <family val="0"/>
      </rPr>
      <t xml:space="preserve"> zawiera listę wszystkich elementów, które podlegały ocenie. W poszczególnych wierszach </t>
    </r>
    <r>
      <rPr>
        <b/>
        <sz val="10"/>
        <rFont val="Arial CE"/>
        <family val="2"/>
      </rPr>
      <t>kolumny B</t>
    </r>
    <r>
      <rPr>
        <sz val="10"/>
        <rFont val="Arial CE"/>
        <family val="0"/>
      </rPr>
      <t xml:space="preserve"> znajduje się maksymalna liczba punktów, jaką narzędzie mogło otrzymać za daną cechę. </t>
    </r>
    <r>
      <rPr>
        <b/>
        <sz val="10"/>
        <rFont val="Arial CE"/>
        <family val="2"/>
      </rPr>
      <t>Suma</t>
    </r>
    <r>
      <rPr>
        <sz val="10"/>
        <rFont val="Arial CE"/>
        <family val="0"/>
      </rPr>
      <t xml:space="preserve"> punktów w </t>
    </r>
    <r>
      <rPr>
        <b/>
        <sz val="10"/>
        <rFont val="Arial CE"/>
        <family val="2"/>
      </rPr>
      <t>kolumnie B</t>
    </r>
    <r>
      <rPr>
        <sz val="10"/>
        <rFont val="Arial CE"/>
        <family val="0"/>
      </rPr>
      <t xml:space="preserve"> powinna wynosić </t>
    </r>
    <r>
      <rPr>
        <b/>
        <sz val="10"/>
        <rFont val="Arial CE"/>
        <family val="2"/>
      </rPr>
      <t>100</t>
    </r>
    <r>
      <rPr>
        <sz val="10"/>
        <rFont val="Arial CE"/>
        <family val="0"/>
      </rPr>
      <t xml:space="preserve"> i jest podliczona w najniższej komórce. W </t>
    </r>
    <r>
      <rPr>
        <b/>
        <sz val="10"/>
        <rFont val="Arial CE"/>
        <family val="2"/>
      </rPr>
      <t>kolumnach C-H</t>
    </r>
    <r>
      <rPr>
        <sz val="10"/>
        <rFont val="Arial CE"/>
        <family val="0"/>
      </rPr>
      <t xml:space="preserve"> zapisano procentowy udział trzech kategorii głównych w ocenie każdej cechy oraz adekwatną liczbę punktów. </t>
    </r>
    <r>
      <rPr>
        <b/>
        <sz val="10"/>
        <rFont val="Arial CE"/>
        <family val="2"/>
      </rPr>
      <t>Suma</t>
    </r>
    <r>
      <rPr>
        <sz val="10"/>
        <rFont val="Arial CE"/>
        <family val="0"/>
      </rPr>
      <t xml:space="preserve"> w </t>
    </r>
    <r>
      <rPr>
        <b/>
        <sz val="10"/>
        <rFont val="Arial CE"/>
        <family val="2"/>
      </rPr>
      <t>kolumnie I</t>
    </r>
    <r>
      <rPr>
        <sz val="10"/>
        <rFont val="Arial CE"/>
        <family val="0"/>
      </rPr>
      <t xml:space="preserve"> powinna więc wynosić </t>
    </r>
    <r>
      <rPr>
        <b/>
        <sz val="10"/>
        <rFont val="Arial CE"/>
        <family val="2"/>
      </rPr>
      <t>100%</t>
    </r>
    <r>
      <rPr>
        <sz val="10"/>
        <rFont val="Arial CE"/>
        <family val="0"/>
      </rPr>
      <t xml:space="preserve"> dla każdego wiersza.</t>
    </r>
  </si>
  <si>
    <r>
      <t>Kolejne kolumny</t>
    </r>
    <r>
      <rPr>
        <sz val="10"/>
        <rFont val="Arial CE"/>
        <family val="0"/>
      </rPr>
      <t xml:space="preserve"> zawierają szczegółową </t>
    </r>
    <r>
      <rPr>
        <b/>
        <sz val="10"/>
        <rFont val="Arial CE"/>
        <family val="2"/>
      </rPr>
      <t>ocenę poszczególnych programów</t>
    </r>
    <r>
      <rPr>
        <sz val="10"/>
        <rFont val="Arial CE"/>
        <family val="0"/>
      </rPr>
      <t xml:space="preserve"> biorących udział w teście. Każdą aplikację opisano w sześciu kolumnach. Każda cecha oceniona jest w skali od zera do 100 w trzech kategoriach (funkcjonalność, ergonomia/łatwość obsługi oraz dokumentacja i system pomocy). Obok oceny znajduje się liczba punktów po uwzględnieniu wagi (</t>
    </r>
    <r>
      <rPr>
        <b/>
        <sz val="10"/>
        <rFont val="Arial CE"/>
        <family val="2"/>
      </rPr>
      <t>kolumny C-H</t>
    </r>
    <r>
      <rPr>
        <sz val="10"/>
        <rFont val="Arial CE"/>
        <family val="0"/>
      </rPr>
      <t>) i punktów przewidzianych do zdobycia za daną cechę (</t>
    </r>
    <r>
      <rPr>
        <b/>
        <sz val="10"/>
        <rFont val="Arial CE"/>
        <family val="2"/>
      </rPr>
      <t>kolumna B</t>
    </r>
    <r>
      <rPr>
        <sz val="10"/>
        <rFont val="Arial CE"/>
        <family val="2"/>
      </rPr>
      <t>)</t>
    </r>
    <r>
      <rPr>
        <sz val="10"/>
        <rFont val="Arial CE"/>
        <family val="0"/>
      </rPr>
      <t>. Pod wynikami testu każdej aplikacji znajdują się sumy punktów uzyskanych w trzech głównych kategoriach, które składają się na wynik w kategorii POWER.</t>
    </r>
  </si>
  <si>
    <r>
      <t>Modyfikacji</t>
    </r>
    <r>
      <rPr>
        <sz val="10"/>
        <rFont val="Arial CE"/>
        <family val="0"/>
      </rPr>
      <t xml:space="preserve"> powinny być poddawane </t>
    </r>
    <r>
      <rPr>
        <b/>
        <sz val="10"/>
        <rFont val="Arial CE"/>
        <family val="2"/>
      </rPr>
      <t>tylko wartości z kolumn zapisanych niebieską czcionką, czyli B, C, E i G</t>
    </r>
    <r>
      <rPr>
        <sz val="10"/>
        <rFont val="Arial CE"/>
        <family val="0"/>
      </rPr>
      <t xml:space="preserve">. Suma punktów z kolumny B powinna wynosić 100 i znajduje się w najniższej komórce. Suma wag dla każdego wiersza znajduje się w kolumnie I i powinna również wynosić 100. Aby </t>
    </r>
    <r>
      <rPr>
        <b/>
        <sz val="10"/>
        <rFont val="Arial CE"/>
        <family val="2"/>
      </rPr>
      <t>sprawdzić</t>
    </r>
    <r>
      <rPr>
        <sz val="10"/>
        <rFont val="Arial CE"/>
        <family val="0"/>
      </rPr>
      <t xml:space="preserve">, czy wszystkie </t>
    </r>
    <r>
      <rPr>
        <b/>
        <sz val="10"/>
        <rFont val="Arial CE"/>
        <family val="2"/>
      </rPr>
      <t>sumy</t>
    </r>
    <r>
      <rPr>
        <sz val="10"/>
        <rFont val="Arial CE"/>
        <family val="0"/>
      </rPr>
      <t xml:space="preserve"> mają pożądaną wartość, </t>
    </r>
    <r>
      <rPr>
        <b/>
        <sz val="10"/>
        <rFont val="Arial CE"/>
        <family val="2"/>
      </rPr>
      <t xml:space="preserve">za pomocą przycisku </t>
    </r>
    <r>
      <rPr>
        <sz val="10"/>
        <rFont val="Arial CE"/>
        <family val="0"/>
      </rPr>
      <t>w lewym górnym rogu można wywołać funkcję kontrolującą poprawność arkusza. Po wykryciu błędu kursor jest automatycznie przenoszony do komórki, w której suma jest różna od 100, co ułatwia zidentyfikowanie pomyłki. Przypisując poszczególnym elementom wagi według własnego uznania, można zbudować indywidualny ranking POWER.</t>
    </r>
  </si>
  <si>
    <r>
      <t xml:space="preserve">UWAGA - komórki z </t>
    </r>
    <r>
      <rPr>
        <b/>
        <sz val="10"/>
        <color indexed="10"/>
        <rFont val="Arial CE"/>
        <family val="2"/>
      </rPr>
      <t>czerwonym</t>
    </r>
    <r>
      <rPr>
        <b/>
        <sz val="10"/>
        <rFont val="Arial CE"/>
        <family val="2"/>
      </rPr>
      <t xml:space="preserve"> trójkątem w prawym górnym rogu zawierają komentarz, który jest  wyświetlany po naprowadzeniu kursora myszy na komórkę. Jeżeli komentarze nie są widoczne, można włączyć je w menu Excela Narzędzia-&gt;Opcje... zakładka Widok sekcja Komantarze.</t>
    </r>
  </si>
  <si>
    <r>
      <t>Arkusz "ranking"</t>
    </r>
    <r>
      <rPr>
        <sz val="10"/>
        <rFont val="Arial CE"/>
        <family val="0"/>
      </rPr>
      <t xml:space="preserve">  przedstawia klasyfikację programów w kategorii </t>
    </r>
    <r>
      <rPr>
        <b/>
        <sz val="10"/>
        <rFont val="Arial CE"/>
        <family val="2"/>
      </rPr>
      <t>POWER</t>
    </r>
    <r>
      <rPr>
        <sz val="10"/>
        <rFont val="Arial CE"/>
        <family val="0"/>
      </rPr>
      <t xml:space="preserve"> i </t>
    </r>
    <r>
      <rPr>
        <b/>
        <sz val="10"/>
        <rFont val="Arial CE"/>
        <family val="2"/>
      </rPr>
      <t>ECONO.</t>
    </r>
  </si>
  <si>
    <r>
      <t>Arkusz "Wyniki testu"</t>
    </r>
    <r>
      <rPr>
        <sz val="10"/>
        <rFont val="Arial CE"/>
        <family val="0"/>
      </rPr>
      <t xml:space="preserve"> zawiera pełne wyniki testu programów do obróbki grafiki rastrowej.</t>
    </r>
  </si>
  <si>
    <t>Kategorie</t>
  </si>
  <si>
    <t>Dokumentacja</t>
  </si>
  <si>
    <t>Narzędzia malarskie</t>
  </si>
  <si>
    <t>ogólnie dla wszystkich kategorii: łatwość dotarcia do poszczególnych opcji, możliwości; zautomatyzowanie pośrednich etapów pracy</t>
  </si>
  <si>
    <t>Wypelnianie obszarów</t>
  </si>
  <si>
    <t>typowe narzędzia do zaznaczania, także tryby (zaznaczanie podobnych,powiększanie zaznaczonego fragmentu o kolorystycznie podobne); wczytywanie i zapisywanie selekcji; zaznaczanie poprzez zakresy kolorów</t>
  </si>
  <si>
    <t>Konwersja barw</t>
  </si>
  <si>
    <t xml:space="preserve">przekształcanie do różnych systemów barw (np. RGB&lt;-&gt;CMYK) </t>
  </si>
  <si>
    <t>Separacja i łączenie kolorów</t>
  </si>
  <si>
    <t>Tubki malarskie (picture tube)</t>
  </si>
  <si>
    <t>przekształcenia poprzez wybór wariantu</t>
  </si>
  <si>
    <t>Kolory poza wybraną przestrzenią kolorów</t>
  </si>
  <si>
    <t>Kalibracja urządzeń zewnętrznych</t>
  </si>
  <si>
    <t xml:space="preserve">łatwość,możliwość definiowania większej liczby punktów </t>
  </si>
  <si>
    <t>Warstwy, kanały</t>
  </si>
  <si>
    <t xml:space="preserve">tekstowa,wektorowa -&gt; rastrowa </t>
  </si>
  <si>
    <t xml:space="preserve">zmiana kolejności,konwersja tła (selekcji) na warstwę, wyrównywanie zawartości,spłaszczanie wszystkich warstw
</t>
  </si>
  <si>
    <t xml:space="preserve">Praca na poszczególnych kanałach </t>
  </si>
  <si>
    <t>także szybka maska, maska tekstowa, tworzenie masek z wykorzystaniem kanałów</t>
  </si>
  <si>
    <t xml:space="preserve">czy istnieje możliwość "rozmiękczenia" krawędzi wklejanego fragmentu </t>
  </si>
  <si>
    <t>typy warst korekcyjnych, dostępne w programie</t>
  </si>
  <si>
    <t>Filtry</t>
  </si>
  <si>
    <t>Efekty specjalne, dostępne dla użytkownika przy standardowej instalacji</t>
  </si>
  <si>
    <t>[tak/nie]</t>
  </si>
  <si>
    <t>chodzi tu głównie o łatwość konwersji do 256 kolorów oraz trybów indeksowanych</t>
  </si>
  <si>
    <t>przyciski,ramki, tła</t>
  </si>
  <si>
    <t xml:space="preserve">tutaj więcej punktów: każdym z programów można zaprojektować dowolny z wymienionych elementów, jednak niektóre znacznie to ułatwiają </t>
  </si>
  <si>
    <t>"Przezroczyste" kolory</t>
  </si>
  <si>
    <t>ułatwienia przy tworzeniu "kafelków"</t>
  </si>
  <si>
    <t>autorun</t>
  </si>
  <si>
    <t>opcje konfiguracyjne</t>
  </si>
  <si>
    <t xml:space="preserve">Siatki wspólrzędnych </t>
  </si>
  <si>
    <t>konfigurowanie</t>
  </si>
  <si>
    <t>Palety narzędzi</t>
  </si>
  <si>
    <t>[kompletność]</t>
  </si>
  <si>
    <t>konfigurowanie, łatwość dotarcia do opcji</t>
  </si>
  <si>
    <t>dostępne rodzaje;definiowanie własnych pędzli (kształt,rozmiar); rysowanie "wzorkiem"; wygaszanie w n krokach rysowanej krzywej ,antyaliasing, rozmiękczanie krawędzi (wszystkie powyższe opcje są istotne dla każdego z narzędzi malarskich)</t>
  </si>
  <si>
    <t xml:space="preserve">różdżka,pióro, tolerancja kolorów granicznych (komplet opcji dostępnych przy automatycznym zaznaczaniu krawędzi) opcje j.w. </t>
  </si>
  <si>
    <t xml:space="preserve">rodzaje; możliwość zdefiniowania ustawienia dyszy względem natryskiwanego obszaru , ustalenie innych parametrów natrysku, opcje j.w. </t>
  </si>
  <si>
    <t>rodzaje , sposoby pracy; opcje j.w.</t>
  </si>
  <si>
    <t>Pisanie po krzywej , teksty wypełniane, predefiniowane efekty, dostęp do słownika, cienie, polskie znaki</t>
  </si>
  <si>
    <t>rodzaje narzędzi,gradienty , wypełnianie wzorem , inne cechy</t>
  </si>
  <si>
    <t>krzywe Beziera , definiowanie ścieżek (nagrywanie), predefiniowane obiekty wektorowe</t>
  </si>
  <si>
    <t>zakres ,historia (możliwość cofnięcia do dowolnie wybranego momentu pracy)  podgląd</t>
  </si>
  <si>
    <t>kompletność i łatwość dotarcia do  opisów odpowiednich funkcji</t>
  </si>
  <si>
    <t xml:space="preserve">Dostępne rodzaje  (standardowy, własny) inne cechy, zmiany palety kolorów (nagrywanie,wczytywanie,zmiany) </t>
  </si>
  <si>
    <t>rotacja, skalowanie, perspektywa, inne</t>
  </si>
  <si>
    <t>rozjaśnianie; ściemnianie; regulacja kolorów,tonów , kontrastu barwy i nasycenia, stempel,inne</t>
  </si>
  <si>
    <t xml:space="preserve">separacja kanałów (CMYK,RGB,HSL) ; łączenie wybranych kanałów </t>
  </si>
  <si>
    <t>RGB ,CMYK, Lab, Web, odcienie szarości, palety indeksowane</t>
  </si>
  <si>
    <t>rysowanie za pomocą zdefiniowanych wcześniej obiektów , opcje</t>
  </si>
  <si>
    <t>wymiana kolorów( przekształcenie barwy A na barwę B) ; manipulacja barwą/nasyceniem/jasnością w celu zmiany barwy; opcje , gamma correction</t>
  </si>
  <si>
    <t>możliwość podglądu,zaznaczenia, konwersji</t>
  </si>
  <si>
    <t xml:space="preserve">profile ICC ; kalibracja monitora ,drukarki skanera, definiowanie przestrzeni kolorów, </t>
  </si>
  <si>
    <t xml:space="preserve">ustalanie krzywych dla każdej składowej odzielnie ,jednoczesne zmiany dla całego obrazka , histogram , ustawienie punktów bieli i czerni </t>
  </si>
  <si>
    <t>warstwy rastrowe , tekstowe,korekcyjne,wektorowe</t>
  </si>
  <si>
    <t xml:space="preserve">możliwość definiowania , nagrywania </t>
  </si>
  <si>
    <t>tryby [ kompletność ]</t>
  </si>
  <si>
    <t xml:space="preserve">wybranych oraz wszystkich </t>
  </si>
  <si>
    <t xml:space="preserve">zmiany dotyczące tylko wybranych kanałów; modyfikacje zależności pomiędzy poszczególnymi kanałami; kanały 16-bitowe </t>
  </si>
  <si>
    <t xml:space="preserve">rodzaje dostępnych filtrów (podstawowe: blur,sharpen,edge,noise,sharpen), efekty specjalne  inne ciekawsze </t>
  </si>
  <si>
    <t xml:space="preserve">zniekształcenia obrazu , efekty pokrywania różnymi substancjami  inne </t>
  </si>
  <si>
    <t>możliwość tworzenia animacji, funkcje ułatwiające pracę z sekwencjami, optymalizacja grafiki, nagrywanie animowanych GIF'ów (inne formaty)</t>
  </si>
  <si>
    <t xml:space="preserve">zmniejszanie formatu stworzonych bitmap, format GIF , JPEG, PNG </t>
  </si>
  <si>
    <t xml:space="preserve">definiowanie przezroczystych kolorów ; "blokowanie" (zabezpieczanie wybranych kolorów ) </t>
  </si>
  <si>
    <t>skanery ; aparaty cyfrowe ; tablety (także siła nacisku), inne</t>
  </si>
  <si>
    <t>możliwość definiowania makr ; język skryptowy</t>
  </si>
  <si>
    <t xml:space="preserve">jakie są dostępne [kompletność]; możliwość załadowania dodatkowych plug-in'ów </t>
  </si>
  <si>
    <t xml:space="preserve">jakie formaty są dostępne ; zapis informacji o warstwach, maskach, selekcjach  i kanałach ; możliwość załadowania dodatkowych plug-in'ów </t>
  </si>
  <si>
    <t xml:space="preserve">Dodawanie  i odczyt </t>
  </si>
  <si>
    <t xml:space="preserve">linijka, pomiary kątów, jednostki wykorzystywane przez program (także w trakcie tworzenia nowego obrazka) </t>
  </si>
  <si>
    <t xml:space="preserve">obecność,przyciąganie do siatki, linie pomocnicze </t>
  </si>
  <si>
    <r>
      <t xml:space="preserve">W zakładce </t>
    </r>
    <r>
      <rPr>
        <b/>
        <sz val="10"/>
        <rFont val="Arial CE"/>
        <family val="2"/>
      </rPr>
      <t xml:space="preserve">Opis kategorii </t>
    </r>
    <r>
      <rPr>
        <sz val="10"/>
        <rFont val="Arial CE"/>
        <family val="2"/>
      </rPr>
      <t>zaprezentowano w skrótowy sposób elementy oceniane w poszczególnych grupach.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</si>
</sst>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zł&quot;"/>
    <numFmt numFmtId="173" formatCode="0.000"/>
    <numFmt numFmtId="174" formatCode="0.0"/>
    <numFmt numFmtId="175" formatCode="#,##0.00\ &quot;zł&quot;"/>
    <numFmt numFmtId="176" formatCode="#,##0.00\ _z_ł"/>
    <numFmt numFmtId="177" formatCode="yyyy/mm/dd"/>
  </numFmts>
  <fonts count="3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0"/>
      <color indexed="53"/>
      <name val="Tahoma"/>
      <family val="2"/>
    </font>
    <font>
      <b/>
      <sz val="8"/>
      <color indexed="9"/>
      <name val="Tahoma"/>
      <family val="2"/>
    </font>
    <font>
      <sz val="10"/>
      <name val="Arial"/>
      <family val="0"/>
    </font>
    <font>
      <sz val="10"/>
      <color indexed="9"/>
      <name val="Tahoma"/>
      <family val="2"/>
    </font>
    <font>
      <b/>
      <sz val="10"/>
      <color indexed="47"/>
      <name val="Tahoma"/>
      <family val="2"/>
    </font>
    <font>
      <sz val="10"/>
      <color indexed="47"/>
      <name val="Tahoma"/>
      <family val="2"/>
    </font>
    <font>
      <b/>
      <sz val="10"/>
      <color indexed="50"/>
      <name val="Tahoma"/>
      <family val="2"/>
    </font>
    <font>
      <sz val="8"/>
      <name val="Arial CE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color indexed="47"/>
      <name val="Tahoma"/>
      <family val="2"/>
    </font>
    <font>
      <b/>
      <sz val="8"/>
      <color indexed="50"/>
      <name val="Tahoma"/>
      <family val="2"/>
    </font>
    <font>
      <sz val="10"/>
      <name val="Tahoma"/>
      <family val="2"/>
    </font>
    <font>
      <b/>
      <sz val="10"/>
      <color indexed="10"/>
      <name val="Arial CE"/>
      <family val="2"/>
    </font>
    <font>
      <sz val="10"/>
      <color indexed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53"/>
      <name val="Tahoma"/>
      <family val="2"/>
    </font>
    <font>
      <sz val="10"/>
      <color indexed="12"/>
      <name val="Arial CE"/>
      <family val="2"/>
    </font>
    <font>
      <sz val="10"/>
      <color indexed="62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3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 style="thick">
        <color indexed="35"/>
      </left>
      <right style="thin"/>
      <top style="thick">
        <color indexed="11"/>
      </top>
      <bottom style="thick">
        <color indexed="11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2" borderId="6" xfId="0" applyNumberFormat="1" applyFill="1" applyBorder="1" applyAlignment="1">
      <alignment wrapText="1"/>
    </xf>
    <xf numFmtId="2" fontId="0" fillId="2" borderId="0" xfId="0" applyNumberFormat="1" applyFill="1" applyBorder="1" applyAlignment="1">
      <alignment wrapText="1"/>
    </xf>
    <xf numFmtId="2" fontId="0" fillId="0" borderId="0" xfId="0" applyNumberFormat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2" xfId="0" applyFill="1" applyBorder="1" applyAlignment="1">
      <alignment wrapText="1"/>
    </xf>
    <xf numFmtId="2" fontId="0" fillId="3" borderId="4" xfId="0" applyNumberFormat="1" applyFill="1" applyBorder="1" applyAlignment="1">
      <alignment wrapText="1"/>
    </xf>
    <xf numFmtId="2" fontId="0" fillId="3" borderId="2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2" fontId="1" fillId="3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2" fontId="1" fillId="4" borderId="6" xfId="0" applyNumberFormat="1" applyFont="1" applyFill="1" applyBorder="1" applyAlignment="1">
      <alignment wrapText="1"/>
    </xf>
    <xf numFmtId="2" fontId="1" fillId="4" borderId="0" xfId="0" applyNumberFormat="1" applyFont="1" applyFill="1" applyBorder="1" applyAlignment="1">
      <alignment wrapText="1"/>
    </xf>
    <xf numFmtId="2" fontId="1" fillId="4" borderId="9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4" borderId="0" xfId="0" applyFont="1" applyFill="1" applyBorder="1" applyAlignment="1">
      <alignment wrapText="1"/>
    </xf>
    <xf numFmtId="2" fontId="0" fillId="4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2" fontId="4" fillId="4" borderId="0" xfId="0" applyNumberFormat="1" applyFont="1" applyFill="1" applyBorder="1" applyAlignment="1">
      <alignment/>
    </xf>
    <xf numFmtId="2" fontId="4" fillId="4" borderId="6" xfId="0" applyNumberFormat="1" applyFont="1" applyFill="1" applyBorder="1" applyAlignment="1">
      <alignment/>
    </xf>
    <xf numFmtId="2" fontId="5" fillId="4" borderId="5" xfId="0" applyNumberFormat="1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6" fillId="5" borderId="10" xfId="18" applyFont="1" applyFill="1" applyBorder="1" applyAlignment="1" applyProtection="1">
      <alignment wrapText="1"/>
      <protection hidden="1"/>
    </xf>
    <xf numFmtId="0" fontId="7" fillId="5" borderId="0" xfId="18" applyFont="1" applyFill="1" applyBorder="1" applyAlignment="1" applyProtection="1">
      <alignment horizontal="center" wrapText="1"/>
      <protection hidden="1"/>
    </xf>
    <xf numFmtId="0" fontId="8" fillId="0" borderId="0" xfId="19">
      <alignment/>
      <protection/>
    </xf>
    <xf numFmtId="172" fontId="9" fillId="5" borderId="0" xfId="18" applyNumberFormat="1" applyFont="1" applyFill="1" applyBorder="1" applyAlignment="1" applyProtection="1">
      <alignment horizontal="center" wrapText="1"/>
      <protection hidden="1"/>
    </xf>
    <xf numFmtId="172" fontId="9" fillId="5" borderId="0" xfId="18" applyNumberFormat="1" applyFont="1" applyFill="1" applyBorder="1" applyAlignment="1" applyProtection="1">
      <alignment horizontal="center"/>
      <protection hidden="1"/>
    </xf>
    <xf numFmtId="0" fontId="10" fillId="5" borderId="10" xfId="18" applyFont="1" applyFill="1" applyBorder="1" applyProtection="1">
      <alignment/>
      <protection hidden="1"/>
    </xf>
    <xf numFmtId="2" fontId="11" fillId="5" borderId="0" xfId="18" applyNumberFormat="1" applyFont="1" applyFill="1" applyBorder="1" applyAlignment="1" applyProtection="1">
      <alignment horizontal="center" wrapText="1"/>
      <protection hidden="1"/>
    </xf>
    <xf numFmtId="0" fontId="12" fillId="5" borderId="10" xfId="18" applyFont="1" applyFill="1" applyBorder="1" applyProtection="1">
      <alignment/>
      <protection hidden="1"/>
    </xf>
    <xf numFmtId="173" fontId="12" fillId="5" borderId="0" xfId="18" applyNumberFormat="1" applyFont="1" applyFill="1" applyBorder="1" applyAlignment="1" applyProtection="1">
      <alignment horizontal="center"/>
      <protection hidden="1"/>
    </xf>
    <xf numFmtId="0" fontId="0" fillId="0" borderId="0" xfId="18" applyFill="1" applyBorder="1" applyProtection="1">
      <alignment/>
      <protection hidden="1"/>
    </xf>
    <xf numFmtId="0" fontId="13" fillId="0" borderId="0" xfId="18" applyFont="1" applyFill="1" applyBorder="1" applyAlignment="1" applyProtection="1">
      <alignment horizontal="right" wrapText="1"/>
      <protection hidden="1"/>
    </xf>
    <xf numFmtId="0" fontId="0" fillId="0" borderId="0" xfId="18" applyFill="1" applyBorder="1" applyAlignment="1" applyProtection="1">
      <alignment horizontal="center"/>
      <protection hidden="1"/>
    </xf>
    <xf numFmtId="0" fontId="0" fillId="0" borderId="0" xfId="18" applyFont="1" applyFill="1" applyBorder="1" applyAlignment="1" applyProtection="1">
      <alignment horizontal="left"/>
      <protection hidden="1"/>
    </xf>
    <xf numFmtId="0" fontId="14" fillId="0" borderId="0" xfId="18" applyFont="1" applyFill="1" applyBorder="1" applyAlignment="1" applyProtection="1">
      <alignment horizontal="right"/>
      <protection hidden="1"/>
    </xf>
    <xf numFmtId="0" fontId="15" fillId="5" borderId="0" xfId="18" applyFont="1" applyFill="1" applyBorder="1" applyAlignment="1" applyProtection="1">
      <alignment wrapText="1"/>
      <protection hidden="1"/>
    </xf>
    <xf numFmtId="0" fontId="16" fillId="5" borderId="0" xfId="18" applyFont="1" applyFill="1" applyBorder="1" applyProtection="1">
      <alignment/>
      <protection hidden="1"/>
    </xf>
    <xf numFmtId="174" fontId="15" fillId="5" borderId="11" xfId="18" applyNumberFormat="1" applyFont="1" applyFill="1" applyBorder="1" applyAlignment="1" applyProtection="1">
      <alignment wrapText="1"/>
      <protection hidden="1"/>
    </xf>
    <xf numFmtId="0" fontId="14" fillId="0" borderId="0" xfId="18" applyFont="1" applyFill="1" applyBorder="1" applyAlignment="1" applyProtection="1">
      <alignment horizontal="left"/>
      <protection hidden="1"/>
    </xf>
    <xf numFmtId="0" fontId="6" fillId="6" borderId="0" xfId="18" applyFont="1" applyFill="1" applyBorder="1" applyAlignment="1" applyProtection="1">
      <alignment horizontal="center" wrapText="1"/>
      <protection hidden="1"/>
    </xf>
    <xf numFmtId="175" fontId="9" fillId="5" borderId="0" xfId="18" applyNumberFormat="1" applyFont="1" applyFill="1" applyBorder="1" applyAlignment="1" applyProtection="1">
      <alignment horizontal="center" wrapText="1"/>
      <protection hidden="1"/>
    </xf>
    <xf numFmtId="2" fontId="0" fillId="0" borderId="0" xfId="18" applyNumberFormat="1" applyFont="1" applyFill="1" applyBorder="1" applyAlignment="1" applyProtection="1">
      <alignment horizontal="center"/>
      <protection hidden="1"/>
    </xf>
    <xf numFmtId="0" fontId="17" fillId="0" borderId="0" xfId="18" applyFont="1" applyFill="1" applyBorder="1" applyAlignment="1" applyProtection="1">
      <alignment horizontal="center" wrapText="1"/>
      <protection hidden="1"/>
    </xf>
    <xf numFmtId="0" fontId="14" fillId="0" borderId="0" xfId="18" applyFont="1" applyFill="1" applyBorder="1" applyAlignment="1" applyProtection="1">
      <alignment vertical="center"/>
      <protection hidden="1"/>
    </xf>
    <xf numFmtId="2" fontId="18" fillId="5" borderId="12" xfId="18" applyNumberFormat="1" applyFont="1" applyFill="1" applyBorder="1" applyAlignment="1" applyProtection="1">
      <alignment horizontal="center" vertical="center" wrapText="1"/>
      <protection hidden="1"/>
    </xf>
    <xf numFmtId="2" fontId="0" fillId="2" borderId="13" xfId="18" applyNumberFormat="1" applyFill="1" applyBorder="1" applyAlignment="1" applyProtection="1">
      <alignment horizontal="center" vertical="center"/>
      <protection hidden="1"/>
    </xf>
    <xf numFmtId="2" fontId="19" fillId="5" borderId="14" xfId="18" applyNumberFormat="1" applyFont="1" applyFill="1" applyBorder="1" applyAlignment="1" applyProtection="1">
      <alignment horizontal="center" vertical="center" wrapText="1"/>
      <protection hidden="1"/>
    </xf>
    <xf numFmtId="173" fontId="0" fillId="2" borderId="13" xfId="18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8" applyFont="1" applyFill="1" applyBorder="1" applyAlignment="1" applyProtection="1">
      <alignment horizontal="left" vertical="center"/>
      <protection hidden="1"/>
    </xf>
    <xf numFmtId="0" fontId="0" fillId="0" borderId="0" xfId="18" applyFont="1" applyFill="1" applyBorder="1" applyProtection="1">
      <alignment/>
      <protection hidden="1"/>
    </xf>
    <xf numFmtId="2" fontId="0" fillId="2" borderId="13" xfId="18" applyNumberFormat="1" applyFont="1" applyFill="1" applyBorder="1" applyAlignment="1" applyProtection="1">
      <alignment horizontal="center" vertical="center"/>
      <protection hidden="1"/>
    </xf>
    <xf numFmtId="173" fontId="0" fillId="2" borderId="13" xfId="18" applyNumberFormat="1" applyFont="1" applyFill="1" applyBorder="1" applyAlignment="1" applyProtection="1">
      <alignment horizontal="center" vertical="center"/>
      <protection hidden="1"/>
    </xf>
    <xf numFmtId="3" fontId="20" fillId="2" borderId="15" xfId="18" applyNumberFormat="1" applyFont="1" applyFill="1" applyBorder="1" applyAlignment="1" applyProtection="1">
      <alignment horizontal="center" wrapText="1"/>
      <protection locked="0"/>
    </xf>
    <xf numFmtId="0" fontId="20" fillId="2" borderId="16" xfId="18" applyFont="1" applyFill="1" applyBorder="1" applyAlignment="1" applyProtection="1">
      <alignment horizontal="center" wrapText="1"/>
      <protection locked="0"/>
    </xf>
    <xf numFmtId="0" fontId="6" fillId="6" borderId="0" xfId="18" applyFont="1" applyFill="1" applyBorder="1" applyAlignment="1" applyProtection="1">
      <alignment horizontal="center" vertical="center" wrapText="1"/>
      <protection hidden="1"/>
    </xf>
    <xf numFmtId="3" fontId="20" fillId="2" borderId="17" xfId="18" applyNumberFormat="1" applyFont="1" applyFill="1" applyBorder="1" applyAlignment="1" applyProtection="1">
      <alignment horizontal="center" wrapText="1"/>
      <protection locked="0"/>
    </xf>
    <xf numFmtId="2" fontId="0" fillId="0" borderId="0" xfId="18" applyNumberFormat="1" applyFill="1" applyBorder="1" applyAlignment="1" applyProtection="1">
      <alignment horizontal="center"/>
      <protection hidden="1"/>
    </xf>
    <xf numFmtId="0" fontId="21" fillId="0" borderId="0" xfId="18" applyFont="1" applyFill="1" applyBorder="1" applyAlignment="1" applyProtection="1">
      <alignment horizontal="center" wrapText="1"/>
      <protection hidden="1"/>
    </xf>
    <xf numFmtId="3" fontId="21" fillId="0" borderId="0" xfId="18" applyNumberFormat="1" applyFont="1" applyFill="1" applyBorder="1" applyAlignment="1" applyProtection="1">
      <alignment horizontal="center" wrapText="1"/>
      <protection hidden="1"/>
    </xf>
    <xf numFmtId="0" fontId="17" fillId="0" borderId="0" xfId="18" applyFont="1" applyFill="1" applyBorder="1" applyAlignment="1" applyProtection="1">
      <alignment horizontal="center"/>
      <protection hidden="1"/>
    </xf>
    <xf numFmtId="174" fontId="0" fillId="0" borderId="0" xfId="18" applyNumberFormat="1" applyFont="1" applyFill="1" applyBorder="1" applyAlignment="1" applyProtection="1">
      <alignment wrapText="1"/>
      <protection hidden="1"/>
    </xf>
    <xf numFmtId="0" fontId="0" fillId="5" borderId="0" xfId="18" applyFill="1" applyBorder="1" applyProtection="1">
      <alignment/>
      <protection hidden="1"/>
    </xf>
    <xf numFmtId="174" fontId="0" fillId="5" borderId="0" xfId="18" applyNumberFormat="1" applyFont="1" applyFill="1" applyBorder="1" applyAlignment="1" applyProtection="1">
      <alignment wrapText="1"/>
      <protection hidden="1"/>
    </xf>
    <xf numFmtId="0" fontId="0" fillId="5" borderId="0" xfId="18" applyFill="1" applyBorder="1" applyAlignment="1" applyProtection="1">
      <alignment horizontal="center"/>
      <protection hidden="1"/>
    </xf>
    <xf numFmtId="0" fontId="0" fillId="0" borderId="0" xfId="18" applyAlignment="1">
      <alignment wrapText="1"/>
      <protection/>
    </xf>
    <xf numFmtId="0" fontId="1" fillId="4" borderId="0" xfId="0" applyFont="1" applyFill="1" applyBorder="1" applyAlignment="1">
      <alignment wrapText="1"/>
    </xf>
    <xf numFmtId="2" fontId="1" fillId="4" borderId="6" xfId="0" applyNumberFormat="1" applyFont="1" applyFill="1" applyBorder="1" applyAlignment="1">
      <alignment horizontal="left" wrapText="1"/>
    </xf>
    <xf numFmtId="0" fontId="0" fillId="7" borderId="6" xfId="0" applyFill="1" applyBorder="1" applyAlignment="1">
      <alignment wrapText="1"/>
    </xf>
    <xf numFmtId="0" fontId="0" fillId="7" borderId="5" xfId="0" applyFill="1" applyBorder="1" applyAlignment="1">
      <alignment wrapText="1"/>
    </xf>
    <xf numFmtId="2" fontId="0" fillId="7" borderId="6" xfId="0" applyNumberFormat="1" applyFill="1" applyBorder="1" applyAlignment="1">
      <alignment wrapText="1"/>
    </xf>
    <xf numFmtId="0" fontId="0" fillId="7" borderId="0" xfId="0" applyFill="1" applyAlignment="1">
      <alignment wrapText="1"/>
    </xf>
    <xf numFmtId="2" fontId="0" fillId="7" borderId="0" xfId="0" applyNumberFormat="1" applyFill="1" applyBorder="1" applyAlignment="1">
      <alignment wrapText="1"/>
    </xf>
    <xf numFmtId="0" fontId="0" fillId="7" borderId="0" xfId="0" applyFill="1" applyAlignment="1">
      <alignment/>
    </xf>
    <xf numFmtId="2" fontId="1" fillId="3" borderId="4" xfId="0" applyNumberFormat="1" applyFont="1" applyFill="1" applyBorder="1" applyAlignment="1">
      <alignment wrapText="1"/>
    </xf>
    <xf numFmtId="0" fontId="25" fillId="6" borderId="0" xfId="18" applyFont="1" applyFill="1" applyBorder="1" applyAlignment="1" applyProtection="1">
      <alignment horizontal="center" wrapText="1"/>
      <protection hidden="1"/>
    </xf>
    <xf numFmtId="0" fontId="26" fillId="2" borderId="6" xfId="0" applyFont="1" applyFill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7" borderId="6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7" borderId="5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2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6" borderId="19" xfId="18" applyFont="1" applyFill="1" applyBorder="1" applyAlignment="1" applyProtection="1">
      <alignment horizontal="center" wrapText="1"/>
      <protection hidden="1"/>
    </xf>
    <xf numFmtId="0" fontId="6" fillId="6" borderId="0" xfId="18" applyFont="1" applyFill="1" applyBorder="1" applyAlignment="1" applyProtection="1">
      <alignment horizontal="center" wrapText="1"/>
      <protection hidden="1"/>
    </xf>
    <xf numFmtId="0" fontId="22" fillId="0" borderId="0" xfId="18" applyFont="1" applyFill="1" applyBorder="1" applyAlignment="1" applyProtection="1">
      <alignment horizontal="center" wrapText="1"/>
      <protection hidden="1"/>
    </xf>
    <xf numFmtId="0" fontId="0" fillId="0" borderId="0" xfId="18" applyAlignment="1">
      <alignment wrapText="1"/>
      <protection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6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20" fillId="0" borderId="6" xfId="0" applyFont="1" applyFill="1" applyBorder="1" applyAlignment="1">
      <alignment wrapText="1"/>
    </xf>
  </cellXfs>
  <cellStyles count="10">
    <cellStyle name="Normal" xfId="0"/>
    <cellStyle name="Comma" xfId="15"/>
    <cellStyle name="Comma [0]" xfId="16"/>
    <cellStyle name="Hyperlink" xfId="17"/>
    <cellStyle name="Normal_PIM-y tabela - CD.kopia" xfId="18"/>
    <cellStyle name="Normalny_econo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142875</xdr:rowOff>
    </xdr:from>
    <xdr:to>
      <xdr:col>0</xdr:col>
      <xdr:colOff>1771650</xdr:colOff>
      <xdr:row>2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2875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8</xdr:row>
      <xdr:rowOff>47625</xdr:rowOff>
    </xdr:from>
    <xdr:to>
      <xdr:col>12</xdr:col>
      <xdr:colOff>171450</xdr:colOff>
      <xdr:row>8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46697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</xdr:row>
      <xdr:rowOff>28575</xdr:rowOff>
    </xdr:from>
    <xdr:to>
      <xdr:col>3</xdr:col>
      <xdr:colOff>85725</xdr:colOff>
      <xdr:row>5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200150"/>
          <a:ext cx="1085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28575</xdr:rowOff>
    </xdr:from>
    <xdr:to>
      <xdr:col>5</xdr:col>
      <xdr:colOff>47625</xdr:colOff>
      <xdr:row>5</xdr:row>
      <xdr:rowOff>304800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1200150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85.75390625" style="0" customWidth="1"/>
  </cols>
  <sheetData>
    <row r="1" s="14" customFormat="1" ht="12.75">
      <c r="A1" s="117" t="s">
        <v>98</v>
      </c>
    </row>
    <row r="2" s="14" customFormat="1" ht="76.5">
      <c r="A2" s="118" t="s">
        <v>93</v>
      </c>
    </row>
    <row r="3" s="14" customFormat="1" ht="89.25">
      <c r="A3" s="118" t="s">
        <v>94</v>
      </c>
    </row>
    <row r="4" s="14" customFormat="1" ht="102">
      <c r="A4" s="118" t="s">
        <v>95</v>
      </c>
    </row>
    <row r="5" s="14" customFormat="1" ht="51">
      <c r="A5" s="118" t="s">
        <v>96</v>
      </c>
    </row>
    <row r="6" s="14" customFormat="1" ht="12.75">
      <c r="A6" s="118" t="s">
        <v>97</v>
      </c>
    </row>
    <row r="7" s="14" customFormat="1" ht="25.5">
      <c r="A7" s="136" t="s">
        <v>171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CD85"/>
  <sheetViews>
    <sheetView showGridLines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"/>
    </sheetView>
  </sheetViews>
  <sheetFormatPr defaultColWidth="9.00390625" defaultRowHeight="12.75" outlineLevelCol="1"/>
  <cols>
    <col min="1" max="1" width="44.375" style="14" customWidth="1"/>
    <col min="2" max="2" width="12.25390625" style="14" customWidth="1" outlineLevel="1"/>
    <col min="3" max="3" width="5.875" style="14" customWidth="1" outlineLevel="1"/>
    <col min="4" max="4" width="9.625" style="14" customWidth="1" outlineLevel="1"/>
    <col min="5" max="5" width="4.00390625" style="14" customWidth="1" outlineLevel="1"/>
    <col min="6" max="6" width="7.125" style="14" customWidth="1" outlineLevel="1"/>
    <col min="7" max="7" width="4.75390625" style="14" customWidth="1" outlineLevel="1"/>
    <col min="8" max="8" width="5.875" style="14" customWidth="1" outlineLevel="1"/>
    <col min="9" max="9" width="10.125" style="14" customWidth="1" outlineLevel="1"/>
    <col min="10" max="10" width="8.875" style="14" customWidth="1" outlineLevel="1"/>
    <col min="11" max="11" width="9.25390625" style="14" customWidth="1"/>
    <col min="12" max="12" width="8.25390625" style="22" customWidth="1"/>
    <col min="13" max="13" width="7.125" style="14" customWidth="1"/>
    <col min="14" max="14" width="6.375" style="22" customWidth="1"/>
    <col min="15" max="15" width="5.875" style="22" customWidth="1"/>
    <col min="16" max="16" width="6.75390625" style="14" customWidth="1"/>
    <col min="17" max="17" width="6.25390625" style="22" customWidth="1"/>
    <col min="18" max="18" width="6.00390625" style="22" customWidth="1"/>
    <col min="19" max="19" width="9.25390625" style="14" customWidth="1" collapsed="1"/>
    <col min="20" max="20" width="8.25390625" style="22" customWidth="1"/>
    <col min="21" max="21" width="7.125" style="14" customWidth="1"/>
    <col min="22" max="22" width="6.375" style="22" customWidth="1"/>
    <col min="23" max="23" width="5.875" style="22" customWidth="1"/>
    <col min="24" max="24" width="6.75390625" style="14" customWidth="1"/>
    <col min="25" max="25" width="6.25390625" style="22" customWidth="1"/>
    <col min="26" max="26" width="6.00390625" style="22" customWidth="1"/>
    <col min="27" max="27" width="9.25390625" style="14" customWidth="1" collapsed="1"/>
    <col min="28" max="28" width="8.25390625" style="22" customWidth="1"/>
    <col min="29" max="29" width="7.125" style="14" customWidth="1"/>
    <col min="30" max="30" width="6.375" style="22" customWidth="1"/>
    <col min="31" max="31" width="5.875" style="22" customWidth="1"/>
    <col min="32" max="32" width="6.75390625" style="14" customWidth="1"/>
    <col min="33" max="33" width="6.25390625" style="22" customWidth="1"/>
    <col min="34" max="34" width="6.00390625" style="22" customWidth="1"/>
    <col min="35" max="35" width="9.25390625" style="14" customWidth="1" collapsed="1"/>
    <col min="36" max="36" width="8.25390625" style="22" customWidth="1"/>
    <col min="37" max="37" width="7.125" style="14" customWidth="1"/>
    <col min="38" max="38" width="6.375" style="22" customWidth="1"/>
    <col min="39" max="39" width="5.875" style="22" customWidth="1"/>
    <col min="40" max="40" width="6.75390625" style="14" customWidth="1"/>
    <col min="41" max="41" width="6.25390625" style="22" customWidth="1"/>
    <col min="42" max="42" width="6.00390625" style="22" customWidth="1"/>
    <col min="43" max="43" width="9.25390625" style="14" customWidth="1" collapsed="1"/>
    <col min="44" max="44" width="8.25390625" style="22" customWidth="1"/>
    <col min="45" max="45" width="7.125" style="14" customWidth="1"/>
    <col min="46" max="46" width="6.375" style="22" customWidth="1"/>
    <col min="47" max="47" width="5.875" style="22" customWidth="1"/>
    <col min="48" max="48" width="6.75390625" style="14" customWidth="1"/>
    <col min="49" max="49" width="6.25390625" style="22" customWidth="1"/>
    <col min="50" max="50" width="6.00390625" style="22" customWidth="1"/>
    <col min="51" max="51" width="9.25390625" style="14" customWidth="1" collapsed="1"/>
    <col min="52" max="52" width="8.25390625" style="22" customWidth="1"/>
    <col min="53" max="53" width="7.125" style="14" customWidth="1"/>
    <col min="54" max="54" width="6.375" style="22" customWidth="1"/>
    <col min="55" max="55" width="5.875" style="22" customWidth="1"/>
    <col min="56" max="56" width="6.75390625" style="14" customWidth="1"/>
    <col min="57" max="57" width="6.25390625" style="22" customWidth="1"/>
    <col min="58" max="58" width="6.00390625" style="22" customWidth="1"/>
    <col min="59" max="59" width="9.25390625" style="14" customWidth="1" collapsed="1"/>
    <col min="60" max="60" width="8.25390625" style="22" customWidth="1"/>
    <col min="61" max="61" width="7.125" style="14" customWidth="1"/>
    <col min="62" max="62" width="6.375" style="22" customWidth="1"/>
    <col min="63" max="63" width="5.875" style="22" customWidth="1"/>
    <col min="64" max="64" width="6.75390625" style="14" customWidth="1"/>
    <col min="65" max="65" width="6.25390625" style="22" customWidth="1"/>
    <col min="66" max="66" width="6.00390625" style="22" customWidth="1"/>
    <col min="67" max="67" width="9.25390625" style="14" customWidth="1" collapsed="1"/>
    <col min="68" max="68" width="8.25390625" style="22" customWidth="1"/>
    <col min="69" max="69" width="7.125" style="14" customWidth="1"/>
    <col min="70" max="70" width="6.375" style="22" customWidth="1"/>
    <col min="71" max="71" width="5.875" style="22" customWidth="1"/>
    <col min="72" max="72" width="6.75390625" style="14" customWidth="1"/>
    <col min="73" max="73" width="6.25390625" style="22" customWidth="1"/>
    <col min="74" max="74" width="6.00390625" style="22" customWidth="1"/>
    <col min="75" max="75" width="9.25390625" style="14" customWidth="1" collapsed="1"/>
    <col min="76" max="76" width="8.25390625" style="22" customWidth="1"/>
    <col min="77" max="77" width="7.125" style="14" customWidth="1"/>
    <col min="78" max="78" width="6.375" style="22" customWidth="1"/>
    <col min="79" max="79" width="5.875" style="22" customWidth="1"/>
    <col min="80" max="80" width="6.75390625" style="14" customWidth="1"/>
    <col min="81" max="81" width="6.25390625" style="22" customWidth="1"/>
    <col min="82" max="82" width="6.00390625" style="22" customWidth="1"/>
  </cols>
  <sheetData>
    <row r="1" spans="1:82" ht="12.75">
      <c r="A1" s="4"/>
      <c r="B1" s="4"/>
      <c r="C1" s="120"/>
      <c r="D1" s="120"/>
      <c r="E1" s="4"/>
      <c r="F1" s="4"/>
      <c r="G1" s="4"/>
      <c r="H1" s="4"/>
      <c r="I1" s="4"/>
      <c r="J1" s="4"/>
      <c r="K1" s="35"/>
      <c r="L1" s="36"/>
      <c r="M1" s="5"/>
      <c r="N1" s="47" t="str">
        <f>INDEX(NazwyProgramow,1)</f>
        <v>Satori PhotoXL 2.29</v>
      </c>
      <c r="O1" s="5"/>
      <c r="P1" s="5"/>
      <c r="Q1" s="5"/>
      <c r="R1" s="34"/>
      <c r="S1" s="35"/>
      <c r="T1" s="36"/>
      <c r="U1" s="5"/>
      <c r="V1" s="47" t="str">
        <f>INDEX(NazwyProgramow,2)</f>
        <v>iGrafx Image 1.0 (iGrafx Designer)</v>
      </c>
      <c r="W1" s="5"/>
      <c r="X1" s="5"/>
      <c r="Y1" s="5"/>
      <c r="Z1" s="34"/>
      <c r="AA1" s="35"/>
      <c r="AB1" s="36"/>
      <c r="AC1" s="5"/>
      <c r="AD1" s="47" t="str">
        <f>INDEX(NazwyProgramow,3)</f>
        <v>Adobe Photoshop 5.5 CEEA</v>
      </c>
      <c r="AE1" s="5"/>
      <c r="AF1" s="5"/>
      <c r="AG1" s="5"/>
      <c r="AH1" s="34"/>
      <c r="AI1" s="35"/>
      <c r="AJ1" s="36"/>
      <c r="AK1" s="5"/>
      <c r="AL1" s="47" t="str">
        <f>INDEX(NazwyProgramow,4)</f>
        <v>Paint Shop Pro 6.0.2</v>
      </c>
      <c r="AM1" s="5"/>
      <c r="AN1" s="5"/>
      <c r="AO1" s="5"/>
      <c r="AP1" s="34"/>
      <c r="AQ1" s="35"/>
      <c r="AR1" s="36"/>
      <c r="AS1" s="5"/>
      <c r="AT1" s="47" t="str">
        <f>INDEX(NazwyProgramow,5)</f>
        <v>Corel PHOTO-PAINT 9.0 pl</v>
      </c>
      <c r="AU1" s="5"/>
      <c r="AV1" s="5"/>
      <c r="AW1" s="5"/>
      <c r="AX1" s="34"/>
      <c r="AY1" s="35"/>
      <c r="AZ1" s="36"/>
      <c r="BA1" s="5"/>
      <c r="BB1" s="47" t="str">
        <f>INDEX(NazwyProgramow,6)</f>
        <v>ULEAD PhotoImpact 4.2</v>
      </c>
      <c r="BC1" s="5"/>
      <c r="BD1" s="5"/>
      <c r="BE1" s="5"/>
      <c r="BF1" s="34"/>
      <c r="BG1" s="35"/>
      <c r="BH1" s="36"/>
      <c r="BI1" s="5"/>
      <c r="BJ1" s="47" t="str">
        <f>INDEX(NazwyProgramow,7)</f>
        <v>GIMP 1.0.4</v>
      </c>
      <c r="BK1" s="5"/>
      <c r="BL1" s="5"/>
      <c r="BM1" s="5"/>
      <c r="BN1" s="34"/>
      <c r="BO1" s="35"/>
      <c r="BP1" s="36"/>
      <c r="BQ1" s="5"/>
      <c r="BR1" s="47" t="str">
        <f>INDEX(NazwyProgramow,8)</f>
        <v>PhotoLine 6.06</v>
      </c>
      <c r="BS1" s="5"/>
      <c r="BT1" s="5"/>
      <c r="BU1" s="5"/>
      <c r="BV1" s="34"/>
      <c r="BW1" s="35"/>
      <c r="BX1" s="36"/>
      <c r="BY1" s="5"/>
      <c r="BZ1" s="47" t="str">
        <f>INDEX(NazwyProgramow,9)</f>
        <v>PhotoDraw 2000 wersja 2</v>
      </c>
      <c r="CA1" s="5"/>
      <c r="CB1" s="5"/>
      <c r="CC1" s="5"/>
      <c r="CD1" s="34"/>
    </row>
    <row r="2" spans="1:82" ht="12.75" customHeight="1">
      <c r="A2" s="5"/>
      <c r="B2" s="25" t="s">
        <v>1</v>
      </c>
      <c r="C2" s="121" t="s">
        <v>2</v>
      </c>
      <c r="D2" s="122"/>
      <c r="E2" s="121" t="s">
        <v>3</v>
      </c>
      <c r="F2" s="123"/>
      <c r="G2" s="121" t="s">
        <v>24</v>
      </c>
      <c r="H2" s="123"/>
      <c r="I2" s="6" t="s">
        <v>4</v>
      </c>
      <c r="J2" s="6"/>
      <c r="K2" s="121" t="s">
        <v>2</v>
      </c>
      <c r="L2" s="123"/>
      <c r="M2" s="121" t="s">
        <v>3</v>
      </c>
      <c r="N2" s="124"/>
      <c r="O2" s="123"/>
      <c r="P2" s="121" t="s">
        <v>24</v>
      </c>
      <c r="Q2" s="124"/>
      <c r="R2" s="123"/>
      <c r="S2" s="121" t="s">
        <v>2</v>
      </c>
      <c r="T2" s="123"/>
      <c r="U2" s="121" t="s">
        <v>3</v>
      </c>
      <c r="V2" s="124"/>
      <c r="W2" s="122"/>
      <c r="X2" s="121" t="s">
        <v>24</v>
      </c>
      <c r="Y2" s="124"/>
      <c r="Z2" s="122"/>
      <c r="AA2" s="121" t="s">
        <v>2</v>
      </c>
      <c r="AB2" s="123"/>
      <c r="AC2" s="121" t="s">
        <v>3</v>
      </c>
      <c r="AD2" s="124"/>
      <c r="AE2" s="122"/>
      <c r="AF2" s="121" t="s">
        <v>24</v>
      </c>
      <c r="AG2" s="124"/>
      <c r="AH2" s="122"/>
      <c r="AI2" s="121" t="s">
        <v>2</v>
      </c>
      <c r="AJ2" s="123"/>
      <c r="AK2" s="121" t="s">
        <v>3</v>
      </c>
      <c r="AL2" s="124"/>
      <c r="AM2" s="122"/>
      <c r="AN2" s="121" t="s">
        <v>24</v>
      </c>
      <c r="AO2" s="124"/>
      <c r="AP2" s="122"/>
      <c r="AQ2" s="121" t="s">
        <v>2</v>
      </c>
      <c r="AR2" s="123"/>
      <c r="AS2" s="121" t="s">
        <v>3</v>
      </c>
      <c r="AT2" s="124"/>
      <c r="AU2" s="123"/>
      <c r="AV2" s="121" t="s">
        <v>24</v>
      </c>
      <c r="AW2" s="124"/>
      <c r="AX2" s="123"/>
      <c r="AY2" s="121" t="s">
        <v>2</v>
      </c>
      <c r="AZ2" s="123"/>
      <c r="BA2" s="121" t="s">
        <v>3</v>
      </c>
      <c r="BB2" s="124"/>
      <c r="BC2" s="122"/>
      <c r="BD2" s="121" t="s">
        <v>24</v>
      </c>
      <c r="BE2" s="124"/>
      <c r="BF2" s="122"/>
      <c r="BG2" s="121" t="s">
        <v>2</v>
      </c>
      <c r="BH2" s="123"/>
      <c r="BI2" s="121" t="s">
        <v>3</v>
      </c>
      <c r="BJ2" s="124"/>
      <c r="BK2" s="122"/>
      <c r="BL2" s="121" t="s">
        <v>24</v>
      </c>
      <c r="BM2" s="124"/>
      <c r="BN2" s="122"/>
      <c r="BO2" s="121" t="s">
        <v>2</v>
      </c>
      <c r="BP2" s="123"/>
      <c r="BQ2" s="121" t="s">
        <v>3</v>
      </c>
      <c r="BR2" s="124"/>
      <c r="BS2" s="122"/>
      <c r="BT2" s="121" t="s">
        <v>24</v>
      </c>
      <c r="BU2" s="124"/>
      <c r="BV2" s="122"/>
      <c r="BW2" s="121" t="s">
        <v>2</v>
      </c>
      <c r="BX2" s="123"/>
      <c r="BY2" s="121" t="s">
        <v>3</v>
      </c>
      <c r="BZ2" s="124"/>
      <c r="CA2" s="122"/>
      <c r="CB2" s="121" t="s">
        <v>24</v>
      </c>
      <c r="CC2" s="124"/>
      <c r="CD2" s="122"/>
    </row>
    <row r="3" spans="1:82" ht="25.5">
      <c r="A3" s="5"/>
      <c r="B3" s="24"/>
      <c r="C3" s="8" t="s">
        <v>5</v>
      </c>
      <c r="D3" s="9" t="s">
        <v>6</v>
      </c>
      <c r="E3" s="8" t="s">
        <v>5</v>
      </c>
      <c r="F3" s="10" t="s">
        <v>6</v>
      </c>
      <c r="G3" s="8" t="s">
        <v>5</v>
      </c>
      <c r="H3" s="9" t="s">
        <v>6</v>
      </c>
      <c r="I3" s="7"/>
      <c r="J3" s="7"/>
      <c r="K3" s="8" t="s">
        <v>7</v>
      </c>
      <c r="L3" s="10" t="s">
        <v>0</v>
      </c>
      <c r="M3" s="8" t="s">
        <v>7</v>
      </c>
      <c r="N3" s="11" t="s">
        <v>0</v>
      </c>
      <c r="O3" s="10" t="s">
        <v>8</v>
      </c>
      <c r="P3" s="8" t="s">
        <v>7</v>
      </c>
      <c r="Q3" s="11" t="s">
        <v>0</v>
      </c>
      <c r="R3" s="10" t="s">
        <v>8</v>
      </c>
      <c r="S3" s="8" t="s">
        <v>7</v>
      </c>
      <c r="T3" s="10" t="s">
        <v>0</v>
      </c>
      <c r="U3" s="8" t="s">
        <v>7</v>
      </c>
      <c r="V3" s="11" t="s">
        <v>0</v>
      </c>
      <c r="W3" s="10" t="s">
        <v>8</v>
      </c>
      <c r="X3" s="8" t="s">
        <v>7</v>
      </c>
      <c r="Y3" s="11" t="s">
        <v>0</v>
      </c>
      <c r="Z3" s="10" t="s">
        <v>8</v>
      </c>
      <c r="AA3" s="8" t="s">
        <v>7</v>
      </c>
      <c r="AB3" s="10" t="s">
        <v>0</v>
      </c>
      <c r="AC3" s="8" t="s">
        <v>7</v>
      </c>
      <c r="AD3" s="11" t="s">
        <v>0</v>
      </c>
      <c r="AE3" s="10" t="s">
        <v>8</v>
      </c>
      <c r="AF3" s="8" t="s">
        <v>7</v>
      </c>
      <c r="AG3" s="11" t="s">
        <v>0</v>
      </c>
      <c r="AH3" s="10" t="s">
        <v>8</v>
      </c>
      <c r="AI3" s="8" t="s">
        <v>7</v>
      </c>
      <c r="AJ3" s="10" t="s">
        <v>0</v>
      </c>
      <c r="AK3" s="8" t="s">
        <v>7</v>
      </c>
      <c r="AL3" s="11" t="s">
        <v>0</v>
      </c>
      <c r="AM3" s="10" t="s">
        <v>8</v>
      </c>
      <c r="AN3" s="8" t="s">
        <v>7</v>
      </c>
      <c r="AO3" s="11" t="s">
        <v>0</v>
      </c>
      <c r="AP3" s="10" t="s">
        <v>8</v>
      </c>
      <c r="AQ3" s="8" t="s">
        <v>7</v>
      </c>
      <c r="AR3" s="10" t="s">
        <v>0</v>
      </c>
      <c r="AS3" s="8" t="s">
        <v>7</v>
      </c>
      <c r="AT3" s="11" t="s">
        <v>0</v>
      </c>
      <c r="AU3" s="10" t="s">
        <v>8</v>
      </c>
      <c r="AV3" s="8" t="s">
        <v>7</v>
      </c>
      <c r="AW3" s="11" t="s">
        <v>0</v>
      </c>
      <c r="AX3" s="10" t="s">
        <v>8</v>
      </c>
      <c r="AY3" s="8" t="s">
        <v>7</v>
      </c>
      <c r="AZ3" s="10" t="s">
        <v>0</v>
      </c>
      <c r="BA3" s="8" t="s">
        <v>7</v>
      </c>
      <c r="BB3" s="11" t="s">
        <v>0</v>
      </c>
      <c r="BC3" s="10" t="s">
        <v>8</v>
      </c>
      <c r="BD3" s="8" t="s">
        <v>7</v>
      </c>
      <c r="BE3" s="11" t="s">
        <v>0</v>
      </c>
      <c r="BF3" s="10" t="s">
        <v>8</v>
      </c>
      <c r="BG3" s="8" t="s">
        <v>7</v>
      </c>
      <c r="BH3" s="10" t="s">
        <v>0</v>
      </c>
      <c r="BI3" s="8" t="s">
        <v>7</v>
      </c>
      <c r="BJ3" s="11" t="s">
        <v>0</v>
      </c>
      <c r="BK3" s="10" t="s">
        <v>8</v>
      </c>
      <c r="BL3" s="8" t="s">
        <v>7</v>
      </c>
      <c r="BM3" s="11" t="s">
        <v>0</v>
      </c>
      <c r="BN3" s="10" t="s">
        <v>8</v>
      </c>
      <c r="BO3" s="8" t="s">
        <v>7</v>
      </c>
      <c r="BP3" s="10" t="s">
        <v>0</v>
      </c>
      <c r="BQ3" s="8" t="s">
        <v>7</v>
      </c>
      <c r="BR3" s="11" t="s">
        <v>0</v>
      </c>
      <c r="BS3" s="10" t="s">
        <v>8</v>
      </c>
      <c r="BT3" s="8" t="s">
        <v>7</v>
      </c>
      <c r="BU3" s="11" t="s">
        <v>0</v>
      </c>
      <c r="BV3" s="10" t="s">
        <v>8</v>
      </c>
      <c r="BW3" s="8" t="s">
        <v>7</v>
      </c>
      <c r="BX3" s="10" t="s">
        <v>0</v>
      </c>
      <c r="BY3" s="8" t="s">
        <v>7</v>
      </c>
      <c r="BZ3" s="11" t="s">
        <v>0</v>
      </c>
      <c r="CA3" s="10" t="s">
        <v>8</v>
      </c>
      <c r="CB3" s="8" t="s">
        <v>7</v>
      </c>
      <c r="CC3" s="11" t="s">
        <v>0</v>
      </c>
      <c r="CD3" s="10" t="s">
        <v>8</v>
      </c>
    </row>
    <row r="4" spans="1:82" s="1" customFormat="1" ht="12.75">
      <c r="A4" s="23" t="s">
        <v>26</v>
      </c>
      <c r="B4" s="26"/>
      <c r="C4" s="27"/>
      <c r="D4" s="28"/>
      <c r="E4" s="27"/>
      <c r="F4" s="105">
        <f>SUM(D14,F14,H14)</f>
        <v>35</v>
      </c>
      <c r="G4" s="27"/>
      <c r="H4" s="28"/>
      <c r="I4" s="113"/>
      <c r="J4" s="29"/>
      <c r="K4" s="27"/>
      <c r="L4" s="30"/>
      <c r="M4" s="27"/>
      <c r="N4" s="33">
        <f>L14+N14+Q14</f>
        <v>23.405</v>
      </c>
      <c r="O4" s="30"/>
      <c r="P4" s="27"/>
      <c r="Q4" s="31"/>
      <c r="R4" s="30"/>
      <c r="S4" s="27"/>
      <c r="T4" s="30"/>
      <c r="U4" s="27"/>
      <c r="V4" s="33">
        <f>T14+V14+Y14</f>
        <v>31.665000000000003</v>
      </c>
      <c r="W4" s="30"/>
      <c r="X4" s="27"/>
      <c r="Y4" s="31"/>
      <c r="Z4" s="30"/>
      <c r="AA4" s="27"/>
      <c r="AB4" s="30"/>
      <c r="AC4" s="27"/>
      <c r="AD4" s="33">
        <f>AB14+AD14+AG14</f>
        <v>29.775</v>
      </c>
      <c r="AE4" s="30"/>
      <c r="AF4" s="27"/>
      <c r="AG4" s="31"/>
      <c r="AH4" s="30"/>
      <c r="AI4" s="27"/>
      <c r="AJ4" s="30"/>
      <c r="AK4" s="27"/>
      <c r="AL4" s="33">
        <f>AJ14+AL14+AO14</f>
        <v>30.91</v>
      </c>
      <c r="AM4" s="30"/>
      <c r="AN4" s="27"/>
      <c r="AO4" s="31"/>
      <c r="AP4" s="30"/>
      <c r="AQ4" s="27"/>
      <c r="AR4" s="30"/>
      <c r="AS4" s="27"/>
      <c r="AT4" s="33">
        <f>AR14+AT14+AW14</f>
        <v>29.369999999999997</v>
      </c>
      <c r="AU4" s="30"/>
      <c r="AV4" s="27"/>
      <c r="AW4" s="31"/>
      <c r="AX4" s="30"/>
      <c r="AY4" s="27"/>
      <c r="AZ4" s="30"/>
      <c r="BA4" s="27"/>
      <c r="BB4" s="33">
        <f>AZ14+BB14+BE14</f>
        <v>26.37</v>
      </c>
      <c r="BC4" s="30"/>
      <c r="BD4" s="27"/>
      <c r="BE4" s="31"/>
      <c r="BF4" s="30"/>
      <c r="BG4" s="27"/>
      <c r="BH4" s="30"/>
      <c r="BI4" s="27"/>
      <c r="BJ4" s="33">
        <f>BH14+BJ14+BM14</f>
        <v>27.214999999999996</v>
      </c>
      <c r="BK4" s="30"/>
      <c r="BL4" s="27"/>
      <c r="BM4" s="31"/>
      <c r="BN4" s="30"/>
      <c r="BO4" s="27"/>
      <c r="BP4" s="30"/>
      <c r="BQ4" s="27"/>
      <c r="BR4" s="33">
        <f>BP14+BR14+BU14</f>
        <v>22.935000000000002</v>
      </c>
      <c r="BS4" s="30"/>
      <c r="BT4" s="27"/>
      <c r="BU4" s="31"/>
      <c r="BV4" s="30"/>
      <c r="BW4" s="27"/>
      <c r="BX4" s="30"/>
      <c r="BY4" s="27"/>
      <c r="BZ4" s="33">
        <f>BX14+BZ14+CC14</f>
        <v>28.85</v>
      </c>
      <c r="CA4" s="30"/>
      <c r="CB4" s="27"/>
      <c r="CC4" s="31"/>
      <c r="CD4" s="30"/>
    </row>
    <row r="5" spans="1:82" ht="12.75">
      <c r="A5" s="18" t="s">
        <v>28</v>
      </c>
      <c r="B5" s="107">
        <v>5</v>
      </c>
      <c r="C5" s="110">
        <v>70</v>
      </c>
      <c r="D5" s="20">
        <f aca="true" t="shared" si="0" ref="D5:D13">$B5*C5/100</f>
        <v>3.5</v>
      </c>
      <c r="E5" s="110">
        <v>20</v>
      </c>
      <c r="F5" s="20">
        <f aca="true" t="shared" si="1" ref="F5:F13">$B5*E5/100</f>
        <v>1</v>
      </c>
      <c r="G5" s="110">
        <v>10</v>
      </c>
      <c r="H5" s="20">
        <f aca="true" t="shared" si="2" ref="H5:H13">$B5*G5/100</f>
        <v>0.5</v>
      </c>
      <c r="I5" s="114">
        <f aca="true" t="shared" si="3" ref="I5:I13">C5+E5+G5</f>
        <v>100</v>
      </c>
      <c r="J5" s="17"/>
      <c r="K5" s="19">
        <v>90</v>
      </c>
      <c r="L5" s="20">
        <f aca="true" t="shared" si="4" ref="L5:L13">K5*$D5/100</f>
        <v>3.15</v>
      </c>
      <c r="M5" s="19">
        <v>90</v>
      </c>
      <c r="N5" s="21">
        <f aca="true" t="shared" si="5" ref="N5:N13">M5*$F5/100</f>
        <v>0.9</v>
      </c>
      <c r="O5" s="21">
        <f aca="true" t="shared" si="6" ref="O5:O13">IF(M5&gt;0,$F5,0)</f>
        <v>1</v>
      </c>
      <c r="P5" s="19">
        <v>70</v>
      </c>
      <c r="Q5" s="21">
        <f aca="true" t="shared" si="7" ref="Q5:Q13">P5*$H5/100</f>
        <v>0.35</v>
      </c>
      <c r="R5" s="20">
        <f aca="true" t="shared" si="8" ref="R5:R13">IF(K5&gt;0,$H5,0)</f>
        <v>0.5</v>
      </c>
      <c r="S5" s="19">
        <v>100</v>
      </c>
      <c r="T5" s="20">
        <f aca="true" t="shared" si="9" ref="T5:T13">S5*$D5/100</f>
        <v>3.5</v>
      </c>
      <c r="U5" s="19">
        <v>90</v>
      </c>
      <c r="V5" s="21">
        <f aca="true" t="shared" si="10" ref="V5:V13">U5*$F5/100</f>
        <v>0.9</v>
      </c>
      <c r="W5" s="21">
        <f aca="true" t="shared" si="11" ref="W5:W13">IF(U5&gt;0,$F5,0)</f>
        <v>1</v>
      </c>
      <c r="X5" s="19">
        <v>80</v>
      </c>
      <c r="Y5" s="21">
        <f aca="true" t="shared" si="12" ref="Y5:Y13">X5*$H5/100</f>
        <v>0.4</v>
      </c>
      <c r="Z5" s="20">
        <f aca="true" t="shared" si="13" ref="Z5:Z13">IF(S5&gt;0,$H5,0)</f>
        <v>0.5</v>
      </c>
      <c r="AA5" s="19">
        <v>80</v>
      </c>
      <c r="AB5" s="20">
        <f aca="true" t="shared" si="14" ref="AB5:AB13">AA5*$D5/100</f>
        <v>2.8</v>
      </c>
      <c r="AC5" s="19">
        <v>90</v>
      </c>
      <c r="AD5" s="21">
        <f aca="true" t="shared" si="15" ref="AD5:AD13">AC5*$F5/100</f>
        <v>0.9</v>
      </c>
      <c r="AE5" s="21">
        <f aca="true" t="shared" si="16" ref="AE5:AE13">IF(AC5&gt;0,$F5,0)</f>
        <v>1</v>
      </c>
      <c r="AF5" s="19">
        <v>100</v>
      </c>
      <c r="AG5" s="21">
        <f aca="true" t="shared" si="17" ref="AG5:AG13">AF5*$H5/100</f>
        <v>0.5</v>
      </c>
      <c r="AH5" s="20">
        <f aca="true" t="shared" si="18" ref="AH5:AH13">IF(AA5&gt;0,$H5,0)</f>
        <v>0.5</v>
      </c>
      <c r="AI5" s="19">
        <v>90</v>
      </c>
      <c r="AJ5" s="20">
        <f aca="true" t="shared" si="19" ref="AJ5:AJ13">AI5*$D5/100</f>
        <v>3.15</v>
      </c>
      <c r="AK5" s="19">
        <v>90</v>
      </c>
      <c r="AL5" s="21">
        <f aca="true" t="shared" si="20" ref="AL5:AL13">AK5*$F5/100</f>
        <v>0.9</v>
      </c>
      <c r="AM5" s="21">
        <f aca="true" t="shared" si="21" ref="AM5:AM13">IF(AK5&gt;0,$F5,0)</f>
        <v>1</v>
      </c>
      <c r="AN5" s="19">
        <v>70</v>
      </c>
      <c r="AO5" s="21">
        <f aca="true" t="shared" si="22" ref="AO5:AO13">AN5*$H5/100</f>
        <v>0.35</v>
      </c>
      <c r="AP5" s="20">
        <f aca="true" t="shared" si="23" ref="AP5:AP13">IF(AI5&gt;0,$H5,0)</f>
        <v>0.5</v>
      </c>
      <c r="AQ5" s="19">
        <v>95</v>
      </c>
      <c r="AR5" s="20">
        <f aca="true" t="shared" si="24" ref="AR5:AR13">AQ5*$D5/100</f>
        <v>3.325</v>
      </c>
      <c r="AS5" s="19">
        <v>100</v>
      </c>
      <c r="AT5" s="21">
        <f aca="true" t="shared" si="25" ref="AT5:AT13">AS5*$F5/100</f>
        <v>1</v>
      </c>
      <c r="AU5" s="21">
        <f aca="true" t="shared" si="26" ref="AU5:AU13">IF(AS5&gt;0,$F5,0)</f>
        <v>1</v>
      </c>
      <c r="AV5" s="19">
        <v>100</v>
      </c>
      <c r="AW5" s="21">
        <f aca="true" t="shared" si="27" ref="AW5:AW13">AV5*$H5/100</f>
        <v>0.5</v>
      </c>
      <c r="AX5" s="20">
        <f aca="true" t="shared" si="28" ref="AX5:AX13">IF(AQ5&gt;0,$H5,0)</f>
        <v>0.5</v>
      </c>
      <c r="AY5" s="19">
        <v>100</v>
      </c>
      <c r="AZ5" s="20">
        <f aca="true" t="shared" si="29" ref="AZ5:AZ13">AY5*$D5/100</f>
        <v>3.5</v>
      </c>
      <c r="BA5" s="19">
        <v>90</v>
      </c>
      <c r="BB5" s="21">
        <f aca="true" t="shared" si="30" ref="BB5:BB13">BA5*$F5/100</f>
        <v>0.9</v>
      </c>
      <c r="BC5" s="21">
        <f aca="true" t="shared" si="31" ref="BC5:BC13">IF(BA5&gt;0,$F5,0)</f>
        <v>1</v>
      </c>
      <c r="BD5" s="19">
        <v>80</v>
      </c>
      <c r="BE5" s="21">
        <f aca="true" t="shared" si="32" ref="BE5:BE13">BD5*$H5/100</f>
        <v>0.4</v>
      </c>
      <c r="BF5" s="20">
        <f aca="true" t="shared" si="33" ref="BF5:BF13">IF(AY5&gt;0,$H5,0)</f>
        <v>0.5</v>
      </c>
      <c r="BG5" s="19">
        <v>80</v>
      </c>
      <c r="BH5" s="20">
        <f aca="true" t="shared" si="34" ref="BH5:BH13">BG5*$D5/100</f>
        <v>2.8</v>
      </c>
      <c r="BI5" s="19">
        <v>90</v>
      </c>
      <c r="BJ5" s="21">
        <f aca="true" t="shared" si="35" ref="BJ5:BJ13">BI5*$F5/100</f>
        <v>0.9</v>
      </c>
      <c r="BK5" s="21">
        <f aca="true" t="shared" si="36" ref="BK5:BK13">IF(BI5&gt;0,$F5,0)</f>
        <v>1</v>
      </c>
      <c r="BL5" s="19">
        <v>80</v>
      </c>
      <c r="BM5" s="21">
        <f aca="true" t="shared" si="37" ref="BM5:BM13">BL5*$H5/100</f>
        <v>0.4</v>
      </c>
      <c r="BN5" s="20">
        <f aca="true" t="shared" si="38" ref="BN5:BN13">IF(BG5&gt;0,$H5,0)</f>
        <v>0.5</v>
      </c>
      <c r="BO5" s="19">
        <v>65</v>
      </c>
      <c r="BP5" s="20">
        <f aca="true" t="shared" si="39" ref="BP5:BP13">BO5*$D5/100</f>
        <v>2.275</v>
      </c>
      <c r="BQ5" s="19">
        <v>90</v>
      </c>
      <c r="BR5" s="21">
        <f aca="true" t="shared" si="40" ref="BR5:BR13">BQ5*$F5/100</f>
        <v>0.9</v>
      </c>
      <c r="BS5" s="21">
        <f aca="true" t="shared" si="41" ref="BS5:BS13">IF(BQ5&gt;0,$F5,0)</f>
        <v>1</v>
      </c>
      <c r="BT5" s="19">
        <v>60</v>
      </c>
      <c r="BU5" s="21">
        <f aca="true" t="shared" si="42" ref="BU5:BU13">BT5*$H5/100</f>
        <v>0.3</v>
      </c>
      <c r="BV5" s="20">
        <f aca="true" t="shared" si="43" ref="BV5:BV13">IF(BO5&gt;0,$H5,0)</f>
        <v>0.5</v>
      </c>
      <c r="BW5" s="19">
        <v>90</v>
      </c>
      <c r="BX5" s="20">
        <f aca="true" t="shared" si="44" ref="BX5:BX13">BW5*$D5/100</f>
        <v>3.15</v>
      </c>
      <c r="BY5" s="19">
        <v>100</v>
      </c>
      <c r="BZ5" s="21">
        <f aca="true" t="shared" si="45" ref="BZ5:BZ13">BY5*$F5/100</f>
        <v>1</v>
      </c>
      <c r="CA5" s="21">
        <f aca="true" t="shared" si="46" ref="CA5:CA13">IF(BY5&gt;0,$F5,0)</f>
        <v>1</v>
      </c>
      <c r="CB5" s="19">
        <v>100</v>
      </c>
      <c r="CC5" s="21">
        <f aca="true" t="shared" si="47" ref="CC5:CC13">CB5*$H5/100</f>
        <v>0.5</v>
      </c>
      <c r="CD5" s="20">
        <f aca="true" t="shared" si="48" ref="CD5:CD13">IF(BW5&gt;0,$H5,0)</f>
        <v>0.5</v>
      </c>
    </row>
    <row r="6" spans="1:82" ht="12.75">
      <c r="A6" s="13" t="s">
        <v>33</v>
      </c>
      <c r="B6" s="108">
        <v>4</v>
      </c>
      <c r="C6" s="111">
        <v>60</v>
      </c>
      <c r="D6" s="15">
        <f t="shared" si="0"/>
        <v>2.4</v>
      </c>
      <c r="E6" s="111">
        <v>30</v>
      </c>
      <c r="F6" s="15">
        <f t="shared" si="1"/>
        <v>1.2</v>
      </c>
      <c r="G6" s="111">
        <v>10</v>
      </c>
      <c r="H6" s="15">
        <f t="shared" si="2"/>
        <v>0.4</v>
      </c>
      <c r="I6" s="4">
        <f t="shared" si="3"/>
        <v>100</v>
      </c>
      <c r="K6" s="12">
        <v>70</v>
      </c>
      <c r="L6" s="15">
        <f t="shared" si="4"/>
        <v>1.68</v>
      </c>
      <c r="M6" s="12">
        <v>90</v>
      </c>
      <c r="N6" s="16">
        <f t="shared" si="5"/>
        <v>1.08</v>
      </c>
      <c r="O6" s="16">
        <f t="shared" si="6"/>
        <v>1.2</v>
      </c>
      <c r="P6" s="12">
        <v>70</v>
      </c>
      <c r="Q6" s="16">
        <f t="shared" si="7"/>
        <v>0.28</v>
      </c>
      <c r="R6" s="15">
        <f t="shared" si="8"/>
        <v>0.4</v>
      </c>
      <c r="S6" s="12">
        <v>100</v>
      </c>
      <c r="T6" s="15">
        <f t="shared" si="9"/>
        <v>2.4</v>
      </c>
      <c r="U6" s="12">
        <v>90</v>
      </c>
      <c r="V6" s="16">
        <f t="shared" si="10"/>
        <v>1.08</v>
      </c>
      <c r="W6" s="16">
        <f t="shared" si="11"/>
        <v>1.2</v>
      </c>
      <c r="X6" s="12">
        <v>80</v>
      </c>
      <c r="Y6" s="16">
        <f t="shared" si="12"/>
        <v>0.32</v>
      </c>
      <c r="Z6" s="15">
        <f t="shared" si="13"/>
        <v>0.4</v>
      </c>
      <c r="AA6" s="12">
        <v>100</v>
      </c>
      <c r="AB6" s="15">
        <f t="shared" si="14"/>
        <v>2.4</v>
      </c>
      <c r="AC6" s="12">
        <v>100</v>
      </c>
      <c r="AD6" s="16">
        <f t="shared" si="15"/>
        <v>1.2</v>
      </c>
      <c r="AE6" s="16">
        <f t="shared" si="16"/>
        <v>1.2</v>
      </c>
      <c r="AF6" s="12">
        <v>100</v>
      </c>
      <c r="AG6" s="16">
        <f t="shared" si="17"/>
        <v>0.4</v>
      </c>
      <c r="AH6" s="15">
        <f t="shared" si="18"/>
        <v>0.4</v>
      </c>
      <c r="AI6" s="12">
        <v>100</v>
      </c>
      <c r="AJ6" s="15">
        <f t="shared" si="19"/>
        <v>2.4</v>
      </c>
      <c r="AK6" s="12">
        <v>90</v>
      </c>
      <c r="AL6" s="16">
        <f t="shared" si="20"/>
        <v>1.08</v>
      </c>
      <c r="AM6" s="16">
        <f t="shared" si="21"/>
        <v>1.2</v>
      </c>
      <c r="AN6" s="12">
        <v>70</v>
      </c>
      <c r="AO6" s="16">
        <f t="shared" si="22"/>
        <v>0.28</v>
      </c>
      <c r="AP6" s="15">
        <f t="shared" si="23"/>
        <v>0.4</v>
      </c>
      <c r="AQ6" s="12">
        <v>100</v>
      </c>
      <c r="AR6" s="15">
        <f t="shared" si="24"/>
        <v>2.4</v>
      </c>
      <c r="AS6" s="12">
        <v>100</v>
      </c>
      <c r="AT6" s="16">
        <f t="shared" si="25"/>
        <v>1.2</v>
      </c>
      <c r="AU6" s="16">
        <f t="shared" si="26"/>
        <v>1.2</v>
      </c>
      <c r="AV6" s="12">
        <v>100</v>
      </c>
      <c r="AW6" s="16">
        <f t="shared" si="27"/>
        <v>0.4</v>
      </c>
      <c r="AX6" s="15">
        <f t="shared" si="28"/>
        <v>0.4</v>
      </c>
      <c r="AY6" s="12">
        <v>70</v>
      </c>
      <c r="AZ6" s="15">
        <f t="shared" si="29"/>
        <v>1.68</v>
      </c>
      <c r="BA6" s="12">
        <v>80</v>
      </c>
      <c r="BB6" s="16">
        <f t="shared" si="30"/>
        <v>0.96</v>
      </c>
      <c r="BC6" s="16">
        <f t="shared" si="31"/>
        <v>1.2</v>
      </c>
      <c r="BD6" s="12">
        <v>90</v>
      </c>
      <c r="BE6" s="16">
        <f t="shared" si="32"/>
        <v>0.36</v>
      </c>
      <c r="BF6" s="15">
        <f t="shared" si="33"/>
        <v>0.4</v>
      </c>
      <c r="BG6" s="12">
        <v>70</v>
      </c>
      <c r="BH6" s="15">
        <f t="shared" si="34"/>
        <v>1.68</v>
      </c>
      <c r="BI6" s="12">
        <v>90</v>
      </c>
      <c r="BJ6" s="16">
        <f t="shared" si="35"/>
        <v>1.08</v>
      </c>
      <c r="BK6" s="16">
        <f t="shared" si="36"/>
        <v>1.2</v>
      </c>
      <c r="BL6" s="12">
        <v>80</v>
      </c>
      <c r="BM6" s="16">
        <f t="shared" si="37"/>
        <v>0.32</v>
      </c>
      <c r="BN6" s="15">
        <f t="shared" si="38"/>
        <v>0.4</v>
      </c>
      <c r="BO6" s="12">
        <v>60</v>
      </c>
      <c r="BP6" s="15">
        <f t="shared" si="39"/>
        <v>1.44</v>
      </c>
      <c r="BQ6" s="12">
        <v>90</v>
      </c>
      <c r="BR6" s="16">
        <f t="shared" si="40"/>
        <v>1.08</v>
      </c>
      <c r="BS6" s="16">
        <f t="shared" si="41"/>
        <v>1.2</v>
      </c>
      <c r="BT6" s="12">
        <v>60</v>
      </c>
      <c r="BU6" s="16">
        <f t="shared" si="42"/>
        <v>0.24</v>
      </c>
      <c r="BV6" s="15">
        <f t="shared" si="43"/>
        <v>0.4</v>
      </c>
      <c r="BW6" s="12">
        <v>0</v>
      </c>
      <c r="BX6" s="15">
        <f t="shared" si="44"/>
        <v>0</v>
      </c>
      <c r="BY6" s="12">
        <v>0</v>
      </c>
      <c r="BZ6" s="16">
        <f t="shared" si="45"/>
        <v>0</v>
      </c>
      <c r="CA6" s="16">
        <f t="shared" si="46"/>
        <v>0</v>
      </c>
      <c r="CB6" s="12">
        <v>0</v>
      </c>
      <c r="CC6" s="16">
        <f t="shared" si="47"/>
        <v>0</v>
      </c>
      <c r="CD6" s="15">
        <f t="shared" si="48"/>
        <v>0</v>
      </c>
    </row>
    <row r="7" spans="1:82" ht="12.75">
      <c r="A7" s="18" t="s">
        <v>39</v>
      </c>
      <c r="B7" s="107">
        <v>3</v>
      </c>
      <c r="C7" s="110">
        <v>75</v>
      </c>
      <c r="D7" s="20">
        <f t="shared" si="0"/>
        <v>2.25</v>
      </c>
      <c r="E7" s="110">
        <v>15</v>
      </c>
      <c r="F7" s="20">
        <f t="shared" si="1"/>
        <v>0.45</v>
      </c>
      <c r="G7" s="110">
        <v>10</v>
      </c>
      <c r="H7" s="20">
        <f t="shared" si="2"/>
        <v>0.3</v>
      </c>
      <c r="I7" s="114">
        <f t="shared" si="3"/>
        <v>100</v>
      </c>
      <c r="J7" s="17"/>
      <c r="K7" s="19">
        <v>40</v>
      </c>
      <c r="L7" s="20">
        <f t="shared" si="4"/>
        <v>0.9</v>
      </c>
      <c r="M7" s="19">
        <v>90</v>
      </c>
      <c r="N7" s="21">
        <f t="shared" si="5"/>
        <v>0.405</v>
      </c>
      <c r="O7" s="21">
        <f t="shared" si="6"/>
        <v>0.45</v>
      </c>
      <c r="P7" s="19">
        <v>70</v>
      </c>
      <c r="Q7" s="21">
        <f t="shared" si="7"/>
        <v>0.21</v>
      </c>
      <c r="R7" s="20">
        <f t="shared" si="8"/>
        <v>0.3</v>
      </c>
      <c r="S7" s="19">
        <v>90</v>
      </c>
      <c r="T7" s="20">
        <f t="shared" si="9"/>
        <v>2.025</v>
      </c>
      <c r="U7" s="19">
        <v>90</v>
      </c>
      <c r="V7" s="21">
        <f t="shared" si="10"/>
        <v>0.405</v>
      </c>
      <c r="W7" s="21">
        <f t="shared" si="11"/>
        <v>0.45</v>
      </c>
      <c r="X7" s="19">
        <v>80</v>
      </c>
      <c r="Y7" s="21">
        <f t="shared" si="12"/>
        <v>0.24</v>
      </c>
      <c r="Z7" s="20">
        <f t="shared" si="13"/>
        <v>0.3</v>
      </c>
      <c r="AA7" s="19">
        <v>80</v>
      </c>
      <c r="AB7" s="20">
        <f t="shared" si="14"/>
        <v>1.8</v>
      </c>
      <c r="AC7" s="19">
        <v>90</v>
      </c>
      <c r="AD7" s="21">
        <f t="shared" si="15"/>
        <v>0.405</v>
      </c>
      <c r="AE7" s="21">
        <f t="shared" si="16"/>
        <v>0.45</v>
      </c>
      <c r="AF7" s="19">
        <v>100</v>
      </c>
      <c r="AG7" s="21">
        <f t="shared" si="17"/>
        <v>0.3</v>
      </c>
      <c r="AH7" s="20">
        <f t="shared" si="18"/>
        <v>0.3</v>
      </c>
      <c r="AI7" s="19">
        <v>80</v>
      </c>
      <c r="AJ7" s="20">
        <f t="shared" si="19"/>
        <v>1.8</v>
      </c>
      <c r="AK7" s="19">
        <v>90</v>
      </c>
      <c r="AL7" s="21">
        <f t="shared" si="20"/>
        <v>0.405</v>
      </c>
      <c r="AM7" s="21">
        <f t="shared" si="21"/>
        <v>0.45</v>
      </c>
      <c r="AN7" s="19">
        <v>70</v>
      </c>
      <c r="AO7" s="21">
        <f t="shared" si="22"/>
        <v>0.21</v>
      </c>
      <c r="AP7" s="20">
        <f t="shared" si="23"/>
        <v>0.3</v>
      </c>
      <c r="AQ7" s="19">
        <v>70</v>
      </c>
      <c r="AR7" s="20">
        <f t="shared" si="24"/>
        <v>1.575</v>
      </c>
      <c r="AS7" s="19">
        <v>80</v>
      </c>
      <c r="AT7" s="21">
        <f t="shared" si="25"/>
        <v>0.36</v>
      </c>
      <c r="AU7" s="21">
        <f t="shared" si="26"/>
        <v>0.45</v>
      </c>
      <c r="AV7" s="19">
        <v>30</v>
      </c>
      <c r="AW7" s="21">
        <f t="shared" si="27"/>
        <v>0.09</v>
      </c>
      <c r="AX7" s="20">
        <f t="shared" si="28"/>
        <v>0.3</v>
      </c>
      <c r="AY7" s="19">
        <v>50</v>
      </c>
      <c r="AZ7" s="20">
        <f t="shared" si="29"/>
        <v>1.125</v>
      </c>
      <c r="BA7" s="19">
        <v>60</v>
      </c>
      <c r="BB7" s="21">
        <f t="shared" si="30"/>
        <v>0.27</v>
      </c>
      <c r="BC7" s="21">
        <f t="shared" si="31"/>
        <v>0.45</v>
      </c>
      <c r="BD7" s="19">
        <v>90</v>
      </c>
      <c r="BE7" s="21">
        <f t="shared" si="32"/>
        <v>0.27</v>
      </c>
      <c r="BF7" s="20">
        <f t="shared" si="33"/>
        <v>0.3</v>
      </c>
      <c r="BG7" s="19">
        <v>80</v>
      </c>
      <c r="BH7" s="20">
        <f t="shared" si="34"/>
        <v>1.8</v>
      </c>
      <c r="BI7" s="19">
        <v>90</v>
      </c>
      <c r="BJ7" s="21">
        <f t="shared" si="35"/>
        <v>0.405</v>
      </c>
      <c r="BK7" s="21">
        <f t="shared" si="36"/>
        <v>0.45</v>
      </c>
      <c r="BL7" s="19">
        <v>80</v>
      </c>
      <c r="BM7" s="21">
        <f t="shared" si="37"/>
        <v>0.24</v>
      </c>
      <c r="BN7" s="20">
        <f t="shared" si="38"/>
        <v>0.3</v>
      </c>
      <c r="BO7" s="19">
        <v>50</v>
      </c>
      <c r="BP7" s="20">
        <f t="shared" si="39"/>
        <v>1.125</v>
      </c>
      <c r="BQ7" s="19">
        <v>90</v>
      </c>
      <c r="BR7" s="21">
        <f t="shared" si="40"/>
        <v>0.405</v>
      </c>
      <c r="BS7" s="21">
        <f t="shared" si="41"/>
        <v>0.45</v>
      </c>
      <c r="BT7" s="19">
        <v>60</v>
      </c>
      <c r="BU7" s="21">
        <f t="shared" si="42"/>
        <v>0.18</v>
      </c>
      <c r="BV7" s="20">
        <f t="shared" si="43"/>
        <v>0.3</v>
      </c>
      <c r="BW7" s="19">
        <v>60</v>
      </c>
      <c r="BX7" s="20">
        <f t="shared" si="44"/>
        <v>1.35</v>
      </c>
      <c r="BY7" s="19">
        <v>100</v>
      </c>
      <c r="BZ7" s="21">
        <f t="shared" si="45"/>
        <v>0.45</v>
      </c>
      <c r="CA7" s="21">
        <f t="shared" si="46"/>
        <v>0.45</v>
      </c>
      <c r="CB7" s="19">
        <v>100</v>
      </c>
      <c r="CC7" s="21">
        <f t="shared" si="47"/>
        <v>0.3</v>
      </c>
      <c r="CD7" s="20">
        <f t="shared" si="48"/>
        <v>0.3</v>
      </c>
    </row>
    <row r="8" spans="1:82" ht="12.75">
      <c r="A8" s="13" t="s">
        <v>40</v>
      </c>
      <c r="B8" s="108">
        <v>4</v>
      </c>
      <c r="C8" s="111">
        <v>75</v>
      </c>
      <c r="D8" s="15">
        <f t="shared" si="0"/>
        <v>3</v>
      </c>
      <c r="E8" s="111">
        <v>15</v>
      </c>
      <c r="F8" s="15">
        <f t="shared" si="1"/>
        <v>0.6</v>
      </c>
      <c r="G8" s="111">
        <v>10</v>
      </c>
      <c r="H8" s="15">
        <f t="shared" si="2"/>
        <v>0.4</v>
      </c>
      <c r="I8" s="4">
        <f t="shared" si="3"/>
        <v>100</v>
      </c>
      <c r="K8" s="12">
        <v>50</v>
      </c>
      <c r="L8" s="15">
        <f t="shared" si="4"/>
        <v>1.5</v>
      </c>
      <c r="M8" s="12">
        <v>90</v>
      </c>
      <c r="N8" s="16">
        <f t="shared" si="5"/>
        <v>0.54</v>
      </c>
      <c r="O8" s="16">
        <f t="shared" si="6"/>
        <v>0.6</v>
      </c>
      <c r="P8" s="12">
        <v>70</v>
      </c>
      <c r="Q8" s="16">
        <f t="shared" si="7"/>
        <v>0.28</v>
      </c>
      <c r="R8" s="15">
        <f t="shared" si="8"/>
        <v>0.4</v>
      </c>
      <c r="S8" s="12">
        <v>90</v>
      </c>
      <c r="T8" s="15">
        <f t="shared" si="9"/>
        <v>2.7</v>
      </c>
      <c r="U8" s="12">
        <v>90</v>
      </c>
      <c r="V8" s="16">
        <f t="shared" si="10"/>
        <v>0.54</v>
      </c>
      <c r="W8" s="16">
        <f t="shared" si="11"/>
        <v>0.6</v>
      </c>
      <c r="X8" s="12">
        <v>80</v>
      </c>
      <c r="Y8" s="16">
        <f t="shared" si="12"/>
        <v>0.32</v>
      </c>
      <c r="Z8" s="15">
        <f t="shared" si="13"/>
        <v>0.4</v>
      </c>
      <c r="AA8" s="12">
        <v>70</v>
      </c>
      <c r="AB8" s="15">
        <f t="shared" si="14"/>
        <v>2.1</v>
      </c>
      <c r="AC8" s="12">
        <v>90</v>
      </c>
      <c r="AD8" s="16">
        <f t="shared" si="15"/>
        <v>0.54</v>
      </c>
      <c r="AE8" s="16">
        <f t="shared" si="16"/>
        <v>0.6</v>
      </c>
      <c r="AF8" s="12">
        <v>100</v>
      </c>
      <c r="AG8" s="16">
        <f t="shared" si="17"/>
        <v>0.4</v>
      </c>
      <c r="AH8" s="15">
        <f t="shared" si="18"/>
        <v>0.4</v>
      </c>
      <c r="AI8" s="12">
        <v>70</v>
      </c>
      <c r="AJ8" s="15">
        <f t="shared" si="19"/>
        <v>2.1</v>
      </c>
      <c r="AK8" s="12">
        <v>90</v>
      </c>
      <c r="AL8" s="16">
        <f t="shared" si="20"/>
        <v>0.54</v>
      </c>
      <c r="AM8" s="16">
        <f t="shared" si="21"/>
        <v>0.6</v>
      </c>
      <c r="AN8" s="12">
        <v>70</v>
      </c>
      <c r="AO8" s="16">
        <f t="shared" si="22"/>
        <v>0.28</v>
      </c>
      <c r="AP8" s="15">
        <f t="shared" si="23"/>
        <v>0.4</v>
      </c>
      <c r="AQ8" s="12">
        <v>70</v>
      </c>
      <c r="AR8" s="15">
        <f t="shared" si="24"/>
        <v>2.1</v>
      </c>
      <c r="AS8" s="12">
        <v>100</v>
      </c>
      <c r="AT8" s="16">
        <f t="shared" si="25"/>
        <v>0.6</v>
      </c>
      <c r="AU8" s="16">
        <f t="shared" si="26"/>
        <v>0.6</v>
      </c>
      <c r="AV8" s="12">
        <v>100</v>
      </c>
      <c r="AW8" s="16">
        <f t="shared" si="27"/>
        <v>0.4</v>
      </c>
      <c r="AX8" s="15">
        <f t="shared" si="28"/>
        <v>0.4</v>
      </c>
      <c r="AY8" s="12">
        <v>60</v>
      </c>
      <c r="AZ8" s="15">
        <f t="shared" si="29"/>
        <v>1.8</v>
      </c>
      <c r="BA8" s="12">
        <v>60</v>
      </c>
      <c r="BB8" s="16">
        <f t="shared" si="30"/>
        <v>0.36</v>
      </c>
      <c r="BC8" s="16">
        <f t="shared" si="31"/>
        <v>0.6</v>
      </c>
      <c r="BD8" s="12">
        <v>80</v>
      </c>
      <c r="BE8" s="16">
        <f t="shared" si="32"/>
        <v>0.32</v>
      </c>
      <c r="BF8" s="15">
        <f t="shared" si="33"/>
        <v>0.4</v>
      </c>
      <c r="BG8" s="12">
        <v>80</v>
      </c>
      <c r="BH8" s="15">
        <f t="shared" si="34"/>
        <v>2.4</v>
      </c>
      <c r="BI8" s="12">
        <v>90</v>
      </c>
      <c r="BJ8" s="16">
        <f t="shared" si="35"/>
        <v>0.54</v>
      </c>
      <c r="BK8" s="16">
        <f t="shared" si="36"/>
        <v>0.6</v>
      </c>
      <c r="BL8" s="12">
        <v>80</v>
      </c>
      <c r="BM8" s="16">
        <f t="shared" si="37"/>
        <v>0.32</v>
      </c>
      <c r="BN8" s="15">
        <f t="shared" si="38"/>
        <v>0.4</v>
      </c>
      <c r="BO8" s="12">
        <v>50</v>
      </c>
      <c r="BP8" s="15">
        <f t="shared" si="39"/>
        <v>1.5</v>
      </c>
      <c r="BQ8" s="12">
        <v>90</v>
      </c>
      <c r="BR8" s="16">
        <f t="shared" si="40"/>
        <v>0.54</v>
      </c>
      <c r="BS8" s="16">
        <f t="shared" si="41"/>
        <v>0.6</v>
      </c>
      <c r="BT8" s="12">
        <v>60</v>
      </c>
      <c r="BU8" s="16">
        <f t="shared" si="42"/>
        <v>0.24</v>
      </c>
      <c r="BV8" s="15">
        <f t="shared" si="43"/>
        <v>0.4</v>
      </c>
      <c r="BW8" s="12">
        <v>90</v>
      </c>
      <c r="BX8" s="15">
        <f t="shared" si="44"/>
        <v>2.7</v>
      </c>
      <c r="BY8" s="12">
        <v>100</v>
      </c>
      <c r="BZ8" s="16">
        <f t="shared" si="45"/>
        <v>0.6</v>
      </c>
      <c r="CA8" s="16">
        <f t="shared" si="46"/>
        <v>0.6</v>
      </c>
      <c r="CB8" s="12">
        <v>100</v>
      </c>
      <c r="CC8" s="16">
        <f t="shared" si="47"/>
        <v>0.4</v>
      </c>
      <c r="CD8" s="15">
        <f t="shared" si="48"/>
        <v>0.4</v>
      </c>
    </row>
    <row r="9" spans="1:82" ht="12.75">
      <c r="A9" s="18" t="s">
        <v>41</v>
      </c>
      <c r="B9" s="107">
        <v>4</v>
      </c>
      <c r="C9" s="110">
        <v>75</v>
      </c>
      <c r="D9" s="20">
        <f t="shared" si="0"/>
        <v>3</v>
      </c>
      <c r="E9" s="110">
        <v>15</v>
      </c>
      <c r="F9" s="20">
        <f t="shared" si="1"/>
        <v>0.6</v>
      </c>
      <c r="G9" s="110">
        <v>10</v>
      </c>
      <c r="H9" s="20">
        <f t="shared" si="2"/>
        <v>0.4</v>
      </c>
      <c r="I9" s="114">
        <f t="shared" si="3"/>
        <v>100</v>
      </c>
      <c r="J9" s="17"/>
      <c r="K9" s="19">
        <v>35</v>
      </c>
      <c r="L9" s="20">
        <f t="shared" si="4"/>
        <v>1.05</v>
      </c>
      <c r="M9" s="19">
        <v>80</v>
      </c>
      <c r="N9" s="21">
        <f t="shared" si="5"/>
        <v>0.48</v>
      </c>
      <c r="O9" s="21">
        <f t="shared" si="6"/>
        <v>0.6</v>
      </c>
      <c r="P9" s="19">
        <v>70</v>
      </c>
      <c r="Q9" s="21">
        <f t="shared" si="7"/>
        <v>0.28</v>
      </c>
      <c r="R9" s="20">
        <f t="shared" si="8"/>
        <v>0.4</v>
      </c>
      <c r="S9" s="19">
        <v>70</v>
      </c>
      <c r="T9" s="20">
        <f t="shared" si="9"/>
        <v>2.1</v>
      </c>
      <c r="U9" s="19">
        <v>90</v>
      </c>
      <c r="V9" s="21">
        <f t="shared" si="10"/>
        <v>0.54</v>
      </c>
      <c r="W9" s="21">
        <f t="shared" si="11"/>
        <v>0.6</v>
      </c>
      <c r="X9" s="19">
        <v>80</v>
      </c>
      <c r="Y9" s="21">
        <f t="shared" si="12"/>
        <v>0.32</v>
      </c>
      <c r="Z9" s="20">
        <f t="shared" si="13"/>
        <v>0.4</v>
      </c>
      <c r="AA9" s="19">
        <v>30</v>
      </c>
      <c r="AB9" s="20">
        <f t="shared" si="14"/>
        <v>0.9</v>
      </c>
      <c r="AC9" s="19">
        <v>90</v>
      </c>
      <c r="AD9" s="21">
        <f t="shared" si="15"/>
        <v>0.54</v>
      </c>
      <c r="AE9" s="21">
        <f t="shared" si="16"/>
        <v>0.6</v>
      </c>
      <c r="AF9" s="19">
        <v>100</v>
      </c>
      <c r="AG9" s="21">
        <f t="shared" si="17"/>
        <v>0.4</v>
      </c>
      <c r="AH9" s="20">
        <f t="shared" si="18"/>
        <v>0.4</v>
      </c>
      <c r="AI9" s="19">
        <v>100</v>
      </c>
      <c r="AJ9" s="20">
        <f t="shared" si="19"/>
        <v>3</v>
      </c>
      <c r="AK9" s="19">
        <v>90</v>
      </c>
      <c r="AL9" s="21">
        <f t="shared" si="20"/>
        <v>0.54</v>
      </c>
      <c r="AM9" s="21">
        <f t="shared" si="21"/>
        <v>0.6</v>
      </c>
      <c r="AN9" s="19">
        <v>70</v>
      </c>
      <c r="AO9" s="21">
        <f t="shared" si="22"/>
        <v>0.28</v>
      </c>
      <c r="AP9" s="20">
        <f t="shared" si="23"/>
        <v>0.4</v>
      </c>
      <c r="AQ9" s="19">
        <v>50</v>
      </c>
      <c r="AR9" s="20">
        <f t="shared" si="24"/>
        <v>1.5</v>
      </c>
      <c r="AS9" s="19">
        <v>90</v>
      </c>
      <c r="AT9" s="21">
        <f t="shared" si="25"/>
        <v>0.54</v>
      </c>
      <c r="AU9" s="21">
        <f t="shared" si="26"/>
        <v>0.6</v>
      </c>
      <c r="AV9" s="19">
        <v>100</v>
      </c>
      <c r="AW9" s="21">
        <f t="shared" si="27"/>
        <v>0.4</v>
      </c>
      <c r="AX9" s="20">
        <f t="shared" si="28"/>
        <v>0.4</v>
      </c>
      <c r="AY9" s="19">
        <v>60</v>
      </c>
      <c r="AZ9" s="20">
        <f t="shared" si="29"/>
        <v>1.8</v>
      </c>
      <c r="BA9" s="19">
        <v>90</v>
      </c>
      <c r="BB9" s="21">
        <f t="shared" si="30"/>
        <v>0.54</v>
      </c>
      <c r="BC9" s="21">
        <f t="shared" si="31"/>
        <v>0.6</v>
      </c>
      <c r="BD9" s="19">
        <v>90</v>
      </c>
      <c r="BE9" s="21">
        <f t="shared" si="32"/>
        <v>0.36</v>
      </c>
      <c r="BF9" s="20">
        <f t="shared" si="33"/>
        <v>0.4</v>
      </c>
      <c r="BG9" s="19">
        <v>50</v>
      </c>
      <c r="BH9" s="20">
        <f t="shared" si="34"/>
        <v>1.5</v>
      </c>
      <c r="BI9" s="19">
        <v>90</v>
      </c>
      <c r="BJ9" s="21">
        <f t="shared" si="35"/>
        <v>0.54</v>
      </c>
      <c r="BK9" s="21">
        <f t="shared" si="36"/>
        <v>0.6</v>
      </c>
      <c r="BL9" s="19">
        <v>80</v>
      </c>
      <c r="BM9" s="21">
        <f t="shared" si="37"/>
        <v>0.32</v>
      </c>
      <c r="BN9" s="20">
        <f t="shared" si="38"/>
        <v>0.4</v>
      </c>
      <c r="BO9" s="19">
        <v>30</v>
      </c>
      <c r="BP9" s="20">
        <f t="shared" si="39"/>
        <v>0.9</v>
      </c>
      <c r="BQ9" s="19">
        <v>90</v>
      </c>
      <c r="BR9" s="21">
        <f t="shared" si="40"/>
        <v>0.54</v>
      </c>
      <c r="BS9" s="21">
        <f t="shared" si="41"/>
        <v>0.6</v>
      </c>
      <c r="BT9" s="19">
        <v>60</v>
      </c>
      <c r="BU9" s="21">
        <f t="shared" si="42"/>
        <v>0.24</v>
      </c>
      <c r="BV9" s="20">
        <f t="shared" si="43"/>
        <v>0.4</v>
      </c>
      <c r="BW9" s="19">
        <v>100</v>
      </c>
      <c r="BX9" s="20">
        <f t="shared" si="44"/>
        <v>3</v>
      </c>
      <c r="BY9" s="19">
        <v>100</v>
      </c>
      <c r="BZ9" s="21">
        <f t="shared" si="45"/>
        <v>0.6</v>
      </c>
      <c r="CA9" s="21">
        <f t="shared" si="46"/>
        <v>0.6</v>
      </c>
      <c r="CB9" s="19">
        <v>100</v>
      </c>
      <c r="CC9" s="21">
        <f t="shared" si="47"/>
        <v>0.4</v>
      </c>
      <c r="CD9" s="20">
        <f t="shared" si="48"/>
        <v>0.4</v>
      </c>
    </row>
    <row r="10" spans="1:82" ht="12.75">
      <c r="A10" s="13" t="s">
        <v>78</v>
      </c>
      <c r="B10" s="108">
        <v>4</v>
      </c>
      <c r="C10" s="111">
        <v>75</v>
      </c>
      <c r="D10" s="15">
        <f t="shared" si="0"/>
        <v>3</v>
      </c>
      <c r="E10" s="111">
        <v>15</v>
      </c>
      <c r="F10" s="15">
        <f t="shared" si="1"/>
        <v>0.6</v>
      </c>
      <c r="G10" s="111">
        <v>10</v>
      </c>
      <c r="H10" s="15">
        <f t="shared" si="2"/>
        <v>0.4</v>
      </c>
      <c r="I10" s="4">
        <f t="shared" si="3"/>
        <v>100</v>
      </c>
      <c r="K10" s="12">
        <v>70</v>
      </c>
      <c r="L10" s="15">
        <f t="shared" si="4"/>
        <v>2.1</v>
      </c>
      <c r="M10" s="12">
        <v>80</v>
      </c>
      <c r="N10" s="16">
        <f t="shared" si="5"/>
        <v>0.48</v>
      </c>
      <c r="O10" s="16">
        <f t="shared" si="6"/>
        <v>0.6</v>
      </c>
      <c r="P10" s="12">
        <v>70</v>
      </c>
      <c r="Q10" s="16">
        <f t="shared" si="7"/>
        <v>0.28</v>
      </c>
      <c r="R10" s="15">
        <f t="shared" si="8"/>
        <v>0.4</v>
      </c>
      <c r="S10" s="12">
        <v>90</v>
      </c>
      <c r="T10" s="15">
        <f t="shared" si="9"/>
        <v>2.7</v>
      </c>
      <c r="U10" s="12">
        <v>90</v>
      </c>
      <c r="V10" s="16">
        <f t="shared" si="10"/>
        <v>0.54</v>
      </c>
      <c r="W10" s="16">
        <f t="shared" si="11"/>
        <v>0.6</v>
      </c>
      <c r="X10" s="12">
        <v>80</v>
      </c>
      <c r="Y10" s="16">
        <f t="shared" si="12"/>
        <v>0.32</v>
      </c>
      <c r="Z10" s="15">
        <f t="shared" si="13"/>
        <v>0.4</v>
      </c>
      <c r="AA10" s="12">
        <v>90</v>
      </c>
      <c r="AB10" s="15">
        <f t="shared" si="14"/>
        <v>2.7</v>
      </c>
      <c r="AC10" s="12">
        <v>90</v>
      </c>
      <c r="AD10" s="16">
        <f t="shared" si="15"/>
        <v>0.54</v>
      </c>
      <c r="AE10" s="16">
        <f t="shared" si="16"/>
        <v>0.6</v>
      </c>
      <c r="AF10" s="12">
        <v>100</v>
      </c>
      <c r="AG10" s="16">
        <f t="shared" si="17"/>
        <v>0.4</v>
      </c>
      <c r="AH10" s="15">
        <f t="shared" si="18"/>
        <v>0.4</v>
      </c>
      <c r="AI10" s="12">
        <v>95</v>
      </c>
      <c r="AJ10" s="15">
        <f t="shared" si="19"/>
        <v>2.85</v>
      </c>
      <c r="AK10" s="12">
        <v>90</v>
      </c>
      <c r="AL10" s="16">
        <f t="shared" si="20"/>
        <v>0.54</v>
      </c>
      <c r="AM10" s="16">
        <f t="shared" si="21"/>
        <v>0.6</v>
      </c>
      <c r="AN10" s="12">
        <v>70</v>
      </c>
      <c r="AO10" s="16">
        <f t="shared" si="22"/>
        <v>0.28</v>
      </c>
      <c r="AP10" s="15">
        <f t="shared" si="23"/>
        <v>0.4</v>
      </c>
      <c r="AQ10" s="12">
        <v>100</v>
      </c>
      <c r="AR10" s="15">
        <f t="shared" si="24"/>
        <v>3</v>
      </c>
      <c r="AS10" s="12">
        <v>100</v>
      </c>
      <c r="AT10" s="16">
        <f t="shared" si="25"/>
        <v>0.6</v>
      </c>
      <c r="AU10" s="16">
        <f t="shared" si="26"/>
        <v>0.6</v>
      </c>
      <c r="AV10" s="12">
        <v>100</v>
      </c>
      <c r="AW10" s="16">
        <f t="shared" si="27"/>
        <v>0.4</v>
      </c>
      <c r="AX10" s="15">
        <f t="shared" si="28"/>
        <v>0.4</v>
      </c>
      <c r="AY10" s="12">
        <v>100</v>
      </c>
      <c r="AZ10" s="15">
        <f t="shared" si="29"/>
        <v>3</v>
      </c>
      <c r="BA10" s="12">
        <v>90</v>
      </c>
      <c r="BB10" s="16">
        <f t="shared" si="30"/>
        <v>0.54</v>
      </c>
      <c r="BC10" s="16">
        <f t="shared" si="31"/>
        <v>0.6</v>
      </c>
      <c r="BD10" s="12">
        <v>90</v>
      </c>
      <c r="BE10" s="16">
        <f t="shared" si="32"/>
        <v>0.36</v>
      </c>
      <c r="BF10" s="15">
        <f t="shared" si="33"/>
        <v>0.4</v>
      </c>
      <c r="BG10" s="12">
        <v>90</v>
      </c>
      <c r="BH10" s="15">
        <f t="shared" si="34"/>
        <v>2.7</v>
      </c>
      <c r="BI10" s="12">
        <v>70</v>
      </c>
      <c r="BJ10" s="16">
        <f t="shared" si="35"/>
        <v>0.42</v>
      </c>
      <c r="BK10" s="16">
        <f t="shared" si="36"/>
        <v>0.6</v>
      </c>
      <c r="BL10" s="12">
        <v>80</v>
      </c>
      <c r="BM10" s="16">
        <f t="shared" si="37"/>
        <v>0.32</v>
      </c>
      <c r="BN10" s="15">
        <f t="shared" si="38"/>
        <v>0.4</v>
      </c>
      <c r="BO10" s="12">
        <v>90</v>
      </c>
      <c r="BP10" s="15">
        <f t="shared" si="39"/>
        <v>2.7</v>
      </c>
      <c r="BQ10" s="12">
        <v>90</v>
      </c>
      <c r="BR10" s="16">
        <f t="shared" si="40"/>
        <v>0.54</v>
      </c>
      <c r="BS10" s="16">
        <f t="shared" si="41"/>
        <v>0.6</v>
      </c>
      <c r="BT10" s="12">
        <v>60</v>
      </c>
      <c r="BU10" s="16">
        <f t="shared" si="42"/>
        <v>0.24</v>
      </c>
      <c r="BV10" s="15">
        <f t="shared" si="43"/>
        <v>0.4</v>
      </c>
      <c r="BW10" s="12">
        <v>100</v>
      </c>
      <c r="BX10" s="15">
        <f t="shared" si="44"/>
        <v>3</v>
      </c>
      <c r="BY10" s="12">
        <v>100</v>
      </c>
      <c r="BZ10" s="16">
        <f t="shared" si="45"/>
        <v>0.6</v>
      </c>
      <c r="CA10" s="16">
        <f t="shared" si="46"/>
        <v>0.6</v>
      </c>
      <c r="CB10" s="12">
        <v>100</v>
      </c>
      <c r="CC10" s="16">
        <f t="shared" si="47"/>
        <v>0.4</v>
      </c>
      <c r="CD10" s="15">
        <f t="shared" si="48"/>
        <v>0.4</v>
      </c>
    </row>
    <row r="11" spans="1:82" ht="12.75">
      <c r="A11" s="18" t="s">
        <v>42</v>
      </c>
      <c r="B11" s="107">
        <v>3</v>
      </c>
      <c r="C11" s="110">
        <v>75</v>
      </c>
      <c r="D11" s="20">
        <f t="shared" si="0"/>
        <v>2.25</v>
      </c>
      <c r="E11" s="110">
        <v>15</v>
      </c>
      <c r="F11" s="20">
        <f t="shared" si="1"/>
        <v>0.45</v>
      </c>
      <c r="G11" s="110">
        <v>10</v>
      </c>
      <c r="H11" s="20">
        <f t="shared" si="2"/>
        <v>0.3</v>
      </c>
      <c r="I11" s="114">
        <f t="shared" si="3"/>
        <v>100</v>
      </c>
      <c r="J11" s="17"/>
      <c r="K11" s="19">
        <v>50</v>
      </c>
      <c r="L11" s="20">
        <f t="shared" si="4"/>
        <v>1.125</v>
      </c>
      <c r="M11" s="19">
        <v>90</v>
      </c>
      <c r="N11" s="21">
        <f t="shared" si="5"/>
        <v>0.405</v>
      </c>
      <c r="O11" s="21">
        <f t="shared" si="6"/>
        <v>0.45</v>
      </c>
      <c r="P11" s="19">
        <v>70</v>
      </c>
      <c r="Q11" s="21">
        <f t="shared" si="7"/>
        <v>0.21</v>
      </c>
      <c r="R11" s="20">
        <f t="shared" si="8"/>
        <v>0.3</v>
      </c>
      <c r="S11" s="19">
        <v>100</v>
      </c>
      <c r="T11" s="20">
        <f t="shared" si="9"/>
        <v>2.25</v>
      </c>
      <c r="U11" s="19">
        <v>90</v>
      </c>
      <c r="V11" s="21">
        <f t="shared" si="10"/>
        <v>0.405</v>
      </c>
      <c r="W11" s="21">
        <f t="shared" si="11"/>
        <v>0.45</v>
      </c>
      <c r="X11" s="19">
        <v>80</v>
      </c>
      <c r="Y11" s="21">
        <f t="shared" si="12"/>
        <v>0.24</v>
      </c>
      <c r="Z11" s="20">
        <f t="shared" si="13"/>
        <v>0.3</v>
      </c>
      <c r="AA11" s="19">
        <v>80</v>
      </c>
      <c r="AB11" s="20">
        <f t="shared" si="14"/>
        <v>1.8</v>
      </c>
      <c r="AC11" s="19">
        <v>100</v>
      </c>
      <c r="AD11" s="21">
        <f t="shared" si="15"/>
        <v>0.45</v>
      </c>
      <c r="AE11" s="21">
        <f t="shared" si="16"/>
        <v>0.45</v>
      </c>
      <c r="AF11" s="19">
        <v>100</v>
      </c>
      <c r="AG11" s="21">
        <f t="shared" si="17"/>
        <v>0.3</v>
      </c>
      <c r="AH11" s="20">
        <f t="shared" si="18"/>
        <v>0.3</v>
      </c>
      <c r="AI11" s="19">
        <v>100</v>
      </c>
      <c r="AJ11" s="20">
        <f t="shared" si="19"/>
        <v>2.25</v>
      </c>
      <c r="AK11" s="19">
        <v>90</v>
      </c>
      <c r="AL11" s="21">
        <f t="shared" si="20"/>
        <v>0.405</v>
      </c>
      <c r="AM11" s="21">
        <f t="shared" si="21"/>
        <v>0.45</v>
      </c>
      <c r="AN11" s="19">
        <v>70</v>
      </c>
      <c r="AO11" s="21">
        <f t="shared" si="22"/>
        <v>0.21</v>
      </c>
      <c r="AP11" s="20">
        <f t="shared" si="23"/>
        <v>0.3</v>
      </c>
      <c r="AQ11" s="19">
        <v>90</v>
      </c>
      <c r="AR11" s="20">
        <f t="shared" si="24"/>
        <v>2.025</v>
      </c>
      <c r="AS11" s="19">
        <v>50</v>
      </c>
      <c r="AT11" s="21">
        <f t="shared" si="25"/>
        <v>0.225</v>
      </c>
      <c r="AU11" s="21">
        <f t="shared" si="26"/>
        <v>0.45</v>
      </c>
      <c r="AV11" s="19">
        <v>90</v>
      </c>
      <c r="AW11" s="21">
        <f t="shared" si="27"/>
        <v>0.27</v>
      </c>
      <c r="AX11" s="20">
        <f t="shared" si="28"/>
        <v>0.3</v>
      </c>
      <c r="AY11" s="19">
        <v>60</v>
      </c>
      <c r="AZ11" s="20">
        <f t="shared" si="29"/>
        <v>1.35</v>
      </c>
      <c r="BA11" s="19">
        <v>90</v>
      </c>
      <c r="BB11" s="21">
        <f t="shared" si="30"/>
        <v>0.405</v>
      </c>
      <c r="BC11" s="21">
        <f t="shared" si="31"/>
        <v>0.45</v>
      </c>
      <c r="BD11" s="19">
        <v>70</v>
      </c>
      <c r="BE11" s="21">
        <f t="shared" si="32"/>
        <v>0.21</v>
      </c>
      <c r="BF11" s="20">
        <f t="shared" si="33"/>
        <v>0.3</v>
      </c>
      <c r="BG11" s="19">
        <v>60</v>
      </c>
      <c r="BH11" s="20">
        <f t="shared" si="34"/>
        <v>1.35</v>
      </c>
      <c r="BI11" s="19">
        <v>80</v>
      </c>
      <c r="BJ11" s="21">
        <f t="shared" si="35"/>
        <v>0.36</v>
      </c>
      <c r="BK11" s="21">
        <f t="shared" si="36"/>
        <v>0.45</v>
      </c>
      <c r="BL11" s="19">
        <v>80</v>
      </c>
      <c r="BM11" s="21">
        <f t="shared" si="37"/>
        <v>0.24</v>
      </c>
      <c r="BN11" s="20">
        <f t="shared" si="38"/>
        <v>0.3</v>
      </c>
      <c r="BO11" s="19">
        <v>50</v>
      </c>
      <c r="BP11" s="20">
        <f t="shared" si="39"/>
        <v>1.125</v>
      </c>
      <c r="BQ11" s="19">
        <v>90</v>
      </c>
      <c r="BR11" s="21">
        <f t="shared" si="40"/>
        <v>0.405</v>
      </c>
      <c r="BS11" s="21">
        <f t="shared" si="41"/>
        <v>0.45</v>
      </c>
      <c r="BT11" s="19">
        <v>60</v>
      </c>
      <c r="BU11" s="21">
        <f t="shared" si="42"/>
        <v>0.18</v>
      </c>
      <c r="BV11" s="20">
        <f t="shared" si="43"/>
        <v>0.3</v>
      </c>
      <c r="BW11" s="19">
        <v>100</v>
      </c>
      <c r="BX11" s="20">
        <f t="shared" si="44"/>
        <v>2.25</v>
      </c>
      <c r="BY11" s="19">
        <v>100</v>
      </c>
      <c r="BZ11" s="21">
        <f t="shared" si="45"/>
        <v>0.45</v>
      </c>
      <c r="CA11" s="21">
        <f t="shared" si="46"/>
        <v>0.45</v>
      </c>
      <c r="CB11" s="19">
        <v>100</v>
      </c>
      <c r="CC11" s="21">
        <f t="shared" si="47"/>
        <v>0.3</v>
      </c>
      <c r="CD11" s="20">
        <f t="shared" si="48"/>
        <v>0.3</v>
      </c>
    </row>
    <row r="12" spans="1:82" ht="12.75">
      <c r="A12" s="13" t="s">
        <v>34</v>
      </c>
      <c r="B12" s="108">
        <v>4</v>
      </c>
      <c r="C12" s="111">
        <v>75</v>
      </c>
      <c r="D12" s="15">
        <f t="shared" si="0"/>
        <v>3</v>
      </c>
      <c r="E12" s="111">
        <v>15</v>
      </c>
      <c r="F12" s="15">
        <f t="shared" si="1"/>
        <v>0.6</v>
      </c>
      <c r="G12" s="111">
        <v>10</v>
      </c>
      <c r="H12" s="15">
        <f t="shared" si="2"/>
        <v>0.4</v>
      </c>
      <c r="I12" s="4">
        <f t="shared" si="3"/>
        <v>100</v>
      </c>
      <c r="K12" s="12">
        <v>70</v>
      </c>
      <c r="L12" s="15">
        <f t="shared" si="4"/>
        <v>2.1</v>
      </c>
      <c r="M12" s="12">
        <v>90</v>
      </c>
      <c r="N12" s="16">
        <f t="shared" si="5"/>
        <v>0.54</v>
      </c>
      <c r="O12" s="16">
        <f t="shared" si="6"/>
        <v>0.6</v>
      </c>
      <c r="P12" s="12">
        <v>70</v>
      </c>
      <c r="Q12" s="16">
        <f t="shared" si="7"/>
        <v>0.28</v>
      </c>
      <c r="R12" s="15">
        <f t="shared" si="8"/>
        <v>0.4</v>
      </c>
      <c r="S12" s="12">
        <v>100</v>
      </c>
      <c r="T12" s="15">
        <f t="shared" si="9"/>
        <v>3</v>
      </c>
      <c r="U12" s="12">
        <v>90</v>
      </c>
      <c r="V12" s="16">
        <f t="shared" si="10"/>
        <v>0.54</v>
      </c>
      <c r="W12" s="16">
        <f t="shared" si="11"/>
        <v>0.6</v>
      </c>
      <c r="X12" s="12">
        <v>80</v>
      </c>
      <c r="Y12" s="16">
        <f t="shared" si="12"/>
        <v>0.32</v>
      </c>
      <c r="Z12" s="15">
        <f t="shared" si="13"/>
        <v>0.4</v>
      </c>
      <c r="AA12" s="12">
        <v>100</v>
      </c>
      <c r="AB12" s="15">
        <f t="shared" si="14"/>
        <v>3</v>
      </c>
      <c r="AC12" s="12">
        <v>100</v>
      </c>
      <c r="AD12" s="16">
        <f t="shared" si="15"/>
        <v>0.6</v>
      </c>
      <c r="AE12" s="16">
        <f t="shared" si="16"/>
        <v>0.6</v>
      </c>
      <c r="AF12" s="12">
        <v>100</v>
      </c>
      <c r="AG12" s="16">
        <f t="shared" si="17"/>
        <v>0.4</v>
      </c>
      <c r="AH12" s="15">
        <f t="shared" si="18"/>
        <v>0.4</v>
      </c>
      <c r="AI12" s="12">
        <v>100</v>
      </c>
      <c r="AJ12" s="15">
        <f t="shared" si="19"/>
        <v>3</v>
      </c>
      <c r="AK12" s="12">
        <v>90</v>
      </c>
      <c r="AL12" s="16">
        <f t="shared" si="20"/>
        <v>0.54</v>
      </c>
      <c r="AM12" s="16">
        <f t="shared" si="21"/>
        <v>0.6</v>
      </c>
      <c r="AN12" s="12">
        <v>70</v>
      </c>
      <c r="AO12" s="16">
        <f t="shared" si="22"/>
        <v>0.28</v>
      </c>
      <c r="AP12" s="15">
        <f t="shared" si="23"/>
        <v>0.4</v>
      </c>
      <c r="AQ12" s="12">
        <v>80</v>
      </c>
      <c r="AR12" s="15">
        <f t="shared" si="24"/>
        <v>2.4</v>
      </c>
      <c r="AS12" s="12">
        <v>90</v>
      </c>
      <c r="AT12" s="16">
        <f t="shared" si="25"/>
        <v>0.54</v>
      </c>
      <c r="AU12" s="16">
        <f t="shared" si="26"/>
        <v>0.6</v>
      </c>
      <c r="AV12" s="12">
        <v>100</v>
      </c>
      <c r="AW12" s="16">
        <f t="shared" si="27"/>
        <v>0.4</v>
      </c>
      <c r="AX12" s="15">
        <f t="shared" si="28"/>
        <v>0.4</v>
      </c>
      <c r="AY12" s="12">
        <v>90</v>
      </c>
      <c r="AZ12" s="15">
        <f t="shared" si="29"/>
        <v>2.7</v>
      </c>
      <c r="BA12" s="12">
        <v>80</v>
      </c>
      <c r="BB12" s="16">
        <f t="shared" si="30"/>
        <v>0.48</v>
      </c>
      <c r="BC12" s="16">
        <f t="shared" si="31"/>
        <v>0.6</v>
      </c>
      <c r="BD12" s="12">
        <v>80</v>
      </c>
      <c r="BE12" s="16">
        <f t="shared" si="32"/>
        <v>0.32</v>
      </c>
      <c r="BF12" s="15">
        <f t="shared" si="33"/>
        <v>0.4</v>
      </c>
      <c r="BG12" s="12">
        <v>100</v>
      </c>
      <c r="BH12" s="15">
        <f t="shared" si="34"/>
        <v>3</v>
      </c>
      <c r="BI12" s="12">
        <v>90</v>
      </c>
      <c r="BJ12" s="16">
        <f t="shared" si="35"/>
        <v>0.54</v>
      </c>
      <c r="BK12" s="16">
        <f t="shared" si="36"/>
        <v>0.6</v>
      </c>
      <c r="BL12" s="12">
        <v>80</v>
      </c>
      <c r="BM12" s="16">
        <f t="shared" si="37"/>
        <v>0.32</v>
      </c>
      <c r="BN12" s="15">
        <f t="shared" si="38"/>
        <v>0.4</v>
      </c>
      <c r="BO12" s="12">
        <v>90</v>
      </c>
      <c r="BP12" s="15">
        <f t="shared" si="39"/>
        <v>2.7</v>
      </c>
      <c r="BQ12" s="12">
        <v>90</v>
      </c>
      <c r="BR12" s="16">
        <f t="shared" si="40"/>
        <v>0.54</v>
      </c>
      <c r="BS12" s="16">
        <f t="shared" si="41"/>
        <v>0.6</v>
      </c>
      <c r="BT12" s="12">
        <v>60</v>
      </c>
      <c r="BU12" s="16">
        <f t="shared" si="42"/>
        <v>0.24</v>
      </c>
      <c r="BV12" s="15">
        <f t="shared" si="43"/>
        <v>0.4</v>
      </c>
      <c r="BW12" s="12">
        <v>80</v>
      </c>
      <c r="BX12" s="15">
        <f t="shared" si="44"/>
        <v>2.4</v>
      </c>
      <c r="BY12" s="12">
        <v>100</v>
      </c>
      <c r="BZ12" s="16">
        <f t="shared" si="45"/>
        <v>0.6</v>
      </c>
      <c r="CA12" s="16">
        <f t="shared" si="46"/>
        <v>0.6</v>
      </c>
      <c r="CB12" s="12">
        <v>100</v>
      </c>
      <c r="CC12" s="16">
        <f t="shared" si="47"/>
        <v>0.4</v>
      </c>
      <c r="CD12" s="15">
        <f t="shared" si="48"/>
        <v>0.4</v>
      </c>
    </row>
    <row r="13" spans="1:82" ht="12.75">
      <c r="A13" s="18" t="s">
        <v>29</v>
      </c>
      <c r="B13" s="107">
        <v>4</v>
      </c>
      <c r="C13" s="110">
        <v>70</v>
      </c>
      <c r="D13" s="20">
        <f t="shared" si="0"/>
        <v>2.8</v>
      </c>
      <c r="E13" s="110">
        <v>20</v>
      </c>
      <c r="F13" s="20">
        <f t="shared" si="1"/>
        <v>0.8</v>
      </c>
      <c r="G13" s="110">
        <v>10</v>
      </c>
      <c r="H13" s="20">
        <f t="shared" si="2"/>
        <v>0.4</v>
      </c>
      <c r="I13" s="114">
        <f t="shared" si="3"/>
        <v>100</v>
      </c>
      <c r="J13" s="17"/>
      <c r="K13" s="19">
        <v>70</v>
      </c>
      <c r="L13" s="20">
        <f t="shared" si="4"/>
        <v>1.96</v>
      </c>
      <c r="M13" s="19">
        <v>70</v>
      </c>
      <c r="N13" s="21">
        <f t="shared" si="5"/>
        <v>0.56</v>
      </c>
      <c r="O13" s="21">
        <f t="shared" si="6"/>
        <v>0.8</v>
      </c>
      <c r="P13" s="19">
        <v>70</v>
      </c>
      <c r="Q13" s="21">
        <f t="shared" si="7"/>
        <v>0.28</v>
      </c>
      <c r="R13" s="20">
        <f t="shared" si="8"/>
        <v>0.4</v>
      </c>
      <c r="S13" s="19">
        <v>90</v>
      </c>
      <c r="T13" s="20">
        <f t="shared" si="9"/>
        <v>2.5199999999999996</v>
      </c>
      <c r="U13" s="19">
        <v>90</v>
      </c>
      <c r="V13" s="21">
        <f t="shared" si="10"/>
        <v>0.72</v>
      </c>
      <c r="W13" s="21">
        <f t="shared" si="11"/>
        <v>0.8</v>
      </c>
      <c r="X13" s="19">
        <v>80</v>
      </c>
      <c r="Y13" s="21">
        <f t="shared" si="12"/>
        <v>0.32</v>
      </c>
      <c r="Z13" s="20">
        <f t="shared" si="13"/>
        <v>0.4</v>
      </c>
      <c r="AA13" s="19">
        <v>100</v>
      </c>
      <c r="AB13" s="20">
        <f t="shared" si="14"/>
        <v>2.8</v>
      </c>
      <c r="AC13" s="19">
        <v>100</v>
      </c>
      <c r="AD13" s="21">
        <f t="shared" si="15"/>
        <v>0.8</v>
      </c>
      <c r="AE13" s="21">
        <f t="shared" si="16"/>
        <v>0.8</v>
      </c>
      <c r="AF13" s="19">
        <v>100</v>
      </c>
      <c r="AG13" s="21">
        <f t="shared" si="17"/>
        <v>0.4</v>
      </c>
      <c r="AH13" s="20">
        <f t="shared" si="18"/>
        <v>0.4</v>
      </c>
      <c r="AI13" s="19">
        <v>80</v>
      </c>
      <c r="AJ13" s="20">
        <f t="shared" si="19"/>
        <v>2.24</v>
      </c>
      <c r="AK13" s="19">
        <v>90</v>
      </c>
      <c r="AL13" s="21">
        <f t="shared" si="20"/>
        <v>0.72</v>
      </c>
      <c r="AM13" s="21">
        <f t="shared" si="21"/>
        <v>0.8</v>
      </c>
      <c r="AN13" s="19">
        <v>70</v>
      </c>
      <c r="AO13" s="21">
        <f t="shared" si="22"/>
        <v>0.28</v>
      </c>
      <c r="AP13" s="20">
        <f t="shared" si="23"/>
        <v>0.4</v>
      </c>
      <c r="AQ13" s="19">
        <v>80</v>
      </c>
      <c r="AR13" s="20">
        <f t="shared" si="24"/>
        <v>2.24</v>
      </c>
      <c r="AS13" s="19">
        <v>60</v>
      </c>
      <c r="AT13" s="21">
        <f t="shared" si="25"/>
        <v>0.48</v>
      </c>
      <c r="AU13" s="21">
        <f t="shared" si="26"/>
        <v>0.8</v>
      </c>
      <c r="AV13" s="19">
        <v>100</v>
      </c>
      <c r="AW13" s="21">
        <f t="shared" si="27"/>
        <v>0.4</v>
      </c>
      <c r="AX13" s="20">
        <f t="shared" si="28"/>
        <v>0.4</v>
      </c>
      <c r="AY13" s="19">
        <v>50</v>
      </c>
      <c r="AZ13" s="20">
        <f t="shared" si="29"/>
        <v>1.4</v>
      </c>
      <c r="BA13" s="19">
        <v>90</v>
      </c>
      <c r="BB13" s="21">
        <f t="shared" si="30"/>
        <v>0.72</v>
      </c>
      <c r="BC13" s="21">
        <f t="shared" si="31"/>
        <v>0.8</v>
      </c>
      <c r="BD13" s="19">
        <v>60</v>
      </c>
      <c r="BE13" s="21">
        <f t="shared" si="32"/>
        <v>0.24</v>
      </c>
      <c r="BF13" s="20">
        <f t="shared" si="33"/>
        <v>0.4</v>
      </c>
      <c r="BG13" s="19">
        <v>60</v>
      </c>
      <c r="BH13" s="20">
        <f t="shared" si="34"/>
        <v>1.68</v>
      </c>
      <c r="BI13" s="19">
        <v>90</v>
      </c>
      <c r="BJ13" s="21">
        <f t="shared" si="35"/>
        <v>0.72</v>
      </c>
      <c r="BK13" s="21">
        <f t="shared" si="36"/>
        <v>0.8</v>
      </c>
      <c r="BL13" s="19">
        <v>80</v>
      </c>
      <c r="BM13" s="21">
        <f t="shared" si="37"/>
        <v>0.32</v>
      </c>
      <c r="BN13" s="20">
        <f t="shared" si="38"/>
        <v>0.4</v>
      </c>
      <c r="BO13" s="19">
        <v>50</v>
      </c>
      <c r="BP13" s="20">
        <f t="shared" si="39"/>
        <v>1.4</v>
      </c>
      <c r="BQ13" s="19">
        <v>90</v>
      </c>
      <c r="BR13" s="21">
        <f t="shared" si="40"/>
        <v>0.72</v>
      </c>
      <c r="BS13" s="21">
        <f t="shared" si="41"/>
        <v>0.8</v>
      </c>
      <c r="BT13" s="19">
        <v>60</v>
      </c>
      <c r="BU13" s="21">
        <f t="shared" si="42"/>
        <v>0.24</v>
      </c>
      <c r="BV13" s="20">
        <f t="shared" si="43"/>
        <v>0.4</v>
      </c>
      <c r="BW13" s="19">
        <v>100</v>
      </c>
      <c r="BX13" s="20">
        <f t="shared" si="44"/>
        <v>2.8</v>
      </c>
      <c r="BY13" s="19">
        <v>100</v>
      </c>
      <c r="BZ13" s="21">
        <f t="shared" si="45"/>
        <v>0.8</v>
      </c>
      <c r="CA13" s="21">
        <f t="shared" si="46"/>
        <v>0.8</v>
      </c>
      <c r="CB13" s="19">
        <v>100</v>
      </c>
      <c r="CC13" s="21">
        <f t="shared" si="47"/>
        <v>0.4</v>
      </c>
      <c r="CD13" s="20">
        <f t="shared" si="48"/>
        <v>0.4</v>
      </c>
    </row>
    <row r="14" spans="1:82" s="44" customFormat="1" ht="12.75">
      <c r="A14" s="37"/>
      <c r="B14" s="38">
        <f>SUM(B5:B13)</f>
        <v>35</v>
      </c>
      <c r="C14" s="39"/>
      <c r="D14" s="41">
        <f>SUM(D5:D13)</f>
        <v>25.2</v>
      </c>
      <c r="E14" s="39"/>
      <c r="F14" s="38">
        <f>SUM(F5:F13)</f>
        <v>6.3</v>
      </c>
      <c r="G14" s="39"/>
      <c r="H14" s="38">
        <f>SUM(H5:H13)</f>
        <v>3.4999999999999996</v>
      </c>
      <c r="I14" s="115"/>
      <c r="J14" s="40"/>
      <c r="K14" s="39"/>
      <c r="L14" s="41">
        <f>SUM(L5:L13)</f>
        <v>15.565000000000001</v>
      </c>
      <c r="M14" s="39"/>
      <c r="N14" s="42">
        <f>SUM(N5:N13)</f>
        <v>5.390000000000001</v>
      </c>
      <c r="O14" s="42">
        <f>SUM(O5:O13)</f>
        <v>6.3</v>
      </c>
      <c r="P14" s="39"/>
      <c r="Q14" s="42">
        <f>SUM(Q5:Q13)</f>
        <v>2.45</v>
      </c>
      <c r="R14" s="43">
        <f>SUM(R5:R13)</f>
        <v>3.4999999999999996</v>
      </c>
      <c r="S14" s="39"/>
      <c r="T14" s="41">
        <f>SUM(T5:T13)</f>
        <v>23.195</v>
      </c>
      <c r="U14" s="39"/>
      <c r="V14" s="42">
        <f>SUM(V5:V13)</f>
        <v>5.67</v>
      </c>
      <c r="W14" s="42">
        <f>SUM(W5:W13)</f>
        <v>6.3</v>
      </c>
      <c r="X14" s="39"/>
      <c r="Y14" s="42">
        <f>SUM(Y5:Y13)</f>
        <v>2.8</v>
      </c>
      <c r="Z14" s="43">
        <f>SUM(Z5:Z13)</f>
        <v>3.4999999999999996</v>
      </c>
      <c r="AA14" s="39"/>
      <c r="AB14" s="41">
        <f>SUM(AB5:AB13)</f>
        <v>20.3</v>
      </c>
      <c r="AC14" s="39"/>
      <c r="AD14" s="42">
        <f>SUM(AD5:AD13)</f>
        <v>5.975</v>
      </c>
      <c r="AE14" s="42">
        <f>SUM(AE5:AE13)</f>
        <v>6.3</v>
      </c>
      <c r="AF14" s="39"/>
      <c r="AG14" s="42">
        <f>SUM(AG5:AG13)</f>
        <v>3.4999999999999996</v>
      </c>
      <c r="AH14" s="43">
        <f>SUM(AH5:AH13)</f>
        <v>3.4999999999999996</v>
      </c>
      <c r="AI14" s="39"/>
      <c r="AJ14" s="41">
        <f>SUM(AJ5:AJ13)</f>
        <v>22.79</v>
      </c>
      <c r="AK14" s="39"/>
      <c r="AL14" s="42">
        <f>SUM(AL5:AL13)</f>
        <v>5.67</v>
      </c>
      <c r="AM14" s="42">
        <f>SUM(AM5:AM13)</f>
        <v>6.3</v>
      </c>
      <c r="AN14" s="39"/>
      <c r="AO14" s="42">
        <f>SUM(AO5:AO13)</f>
        <v>2.45</v>
      </c>
      <c r="AP14" s="43">
        <f>SUM(AP5:AP13)</f>
        <v>3.4999999999999996</v>
      </c>
      <c r="AQ14" s="39"/>
      <c r="AR14" s="41">
        <f>SUM(AR5:AR13)</f>
        <v>20.564999999999998</v>
      </c>
      <c r="AS14" s="39"/>
      <c r="AT14" s="42">
        <f>SUM(AT5:AT13)</f>
        <v>5.545</v>
      </c>
      <c r="AU14" s="42">
        <f>SUM(AU5:AU13)</f>
        <v>6.3</v>
      </c>
      <c r="AV14" s="39"/>
      <c r="AW14" s="42">
        <f>SUM(AW5:AW13)</f>
        <v>3.26</v>
      </c>
      <c r="AX14" s="43">
        <f>SUM(AX5:AX13)</f>
        <v>3.4999999999999996</v>
      </c>
      <c r="AY14" s="39"/>
      <c r="AZ14" s="41">
        <f>SUM(AZ5:AZ13)</f>
        <v>18.355</v>
      </c>
      <c r="BA14" s="39"/>
      <c r="BB14" s="42">
        <f>SUM(BB5:BB13)</f>
        <v>5.175</v>
      </c>
      <c r="BC14" s="42">
        <f>SUM(BC5:BC13)</f>
        <v>6.3</v>
      </c>
      <c r="BD14" s="39"/>
      <c r="BE14" s="42">
        <f>SUM(BE5:BE13)</f>
        <v>2.84</v>
      </c>
      <c r="BF14" s="43">
        <f>SUM(BF5:BF13)</f>
        <v>3.4999999999999996</v>
      </c>
      <c r="BG14" s="39"/>
      <c r="BH14" s="41">
        <f>SUM(BH5:BH13)</f>
        <v>18.909999999999997</v>
      </c>
      <c r="BI14" s="39"/>
      <c r="BJ14" s="42">
        <f>SUM(BJ5:BJ13)</f>
        <v>5.505</v>
      </c>
      <c r="BK14" s="42">
        <f>SUM(BK5:BK13)</f>
        <v>6.3</v>
      </c>
      <c r="BL14" s="39"/>
      <c r="BM14" s="42">
        <f>SUM(BM5:BM13)</f>
        <v>2.8</v>
      </c>
      <c r="BN14" s="43">
        <f>SUM(BN5:BN13)</f>
        <v>3.4999999999999996</v>
      </c>
      <c r="BO14" s="39"/>
      <c r="BP14" s="41">
        <f>SUM(BP5:BP13)</f>
        <v>15.165000000000001</v>
      </c>
      <c r="BQ14" s="39"/>
      <c r="BR14" s="42">
        <f>SUM(BR5:BR13)</f>
        <v>5.67</v>
      </c>
      <c r="BS14" s="42">
        <f>SUM(BS5:BS13)</f>
        <v>6.3</v>
      </c>
      <c r="BT14" s="39"/>
      <c r="BU14" s="42">
        <f>SUM(BU5:BU13)</f>
        <v>2.0999999999999996</v>
      </c>
      <c r="BV14" s="43">
        <f>SUM(BV5:BV13)</f>
        <v>3.4999999999999996</v>
      </c>
      <c r="BW14" s="39"/>
      <c r="BX14" s="41">
        <f>SUM(BX5:BX13)</f>
        <v>20.65</v>
      </c>
      <c r="BY14" s="39"/>
      <c r="BZ14" s="42">
        <f>SUM(BZ5:BZ13)</f>
        <v>5.1</v>
      </c>
      <c r="CA14" s="42">
        <f>SUM(CA5:CA13)</f>
        <v>5.1</v>
      </c>
      <c r="CB14" s="39"/>
      <c r="CC14" s="42">
        <f>SUM(CC5:CC13)</f>
        <v>3.0999999999999996</v>
      </c>
      <c r="CD14" s="43">
        <f>SUM(CD5:CD13)</f>
        <v>3.0999999999999996</v>
      </c>
    </row>
    <row r="15" spans="1:82" s="3" customFormat="1" ht="12.75">
      <c r="A15" s="23" t="s">
        <v>49</v>
      </c>
      <c r="B15" s="26"/>
      <c r="C15" s="27"/>
      <c r="D15" s="28"/>
      <c r="E15" s="27"/>
      <c r="F15" s="105">
        <f>SUM(D25,F25,H25)</f>
        <v>14</v>
      </c>
      <c r="G15" s="27"/>
      <c r="H15" s="28"/>
      <c r="I15" s="113"/>
      <c r="J15" s="29"/>
      <c r="K15" s="27"/>
      <c r="L15" s="30"/>
      <c r="M15" s="27"/>
      <c r="N15" s="33">
        <f>L25+N25+Q25</f>
        <v>4.67</v>
      </c>
      <c r="O15" s="30"/>
      <c r="P15" s="27"/>
      <c r="Q15" s="31"/>
      <c r="R15" s="30"/>
      <c r="S15" s="27"/>
      <c r="T15" s="30"/>
      <c r="U15" s="27"/>
      <c r="V15" s="33">
        <f>T25+V25+Y25</f>
        <v>12.305000000000001</v>
      </c>
      <c r="W15" s="30"/>
      <c r="X15" s="27"/>
      <c r="Y15" s="31"/>
      <c r="Z15" s="30"/>
      <c r="AA15" s="27"/>
      <c r="AB15" s="30"/>
      <c r="AC15" s="27"/>
      <c r="AD15" s="33">
        <f>AB25+AD25+AG25</f>
        <v>12.410000000000002</v>
      </c>
      <c r="AE15" s="30"/>
      <c r="AF15" s="27"/>
      <c r="AG15" s="31"/>
      <c r="AH15" s="30"/>
      <c r="AI15" s="27"/>
      <c r="AJ15" s="30"/>
      <c r="AK15" s="27"/>
      <c r="AL15" s="33">
        <f>AJ25+AL25+AO25</f>
        <v>11.165</v>
      </c>
      <c r="AM15" s="30"/>
      <c r="AN15" s="27"/>
      <c r="AO15" s="31"/>
      <c r="AP15" s="30"/>
      <c r="AQ15" s="27"/>
      <c r="AR15" s="30"/>
      <c r="AS15" s="27"/>
      <c r="AT15" s="33">
        <f>AR25+AT25+AW25</f>
        <v>13.02</v>
      </c>
      <c r="AU15" s="30"/>
      <c r="AV15" s="27"/>
      <c r="AW15" s="31"/>
      <c r="AX15" s="30"/>
      <c r="AY15" s="27"/>
      <c r="AZ15" s="30"/>
      <c r="BA15" s="27"/>
      <c r="BB15" s="33">
        <f>AZ25+BB25+BE25</f>
        <v>9.57</v>
      </c>
      <c r="BC15" s="30"/>
      <c r="BD15" s="27"/>
      <c r="BE15" s="31"/>
      <c r="BF15" s="30"/>
      <c r="BG15" s="27"/>
      <c r="BH15" s="30"/>
      <c r="BI15" s="27"/>
      <c r="BJ15" s="33">
        <f>BH25+BJ25+BM25</f>
        <v>10.045</v>
      </c>
      <c r="BK15" s="30"/>
      <c r="BL15" s="27"/>
      <c r="BM15" s="31"/>
      <c r="BN15" s="30"/>
      <c r="BO15" s="27"/>
      <c r="BP15" s="30"/>
      <c r="BQ15" s="27"/>
      <c r="BR15" s="33">
        <f>BP25+BR25+BU25</f>
        <v>9.104999999999999</v>
      </c>
      <c r="BS15" s="30"/>
      <c r="BT15" s="27"/>
      <c r="BU15" s="31"/>
      <c r="BV15" s="30"/>
      <c r="BW15" s="27"/>
      <c r="BX15" s="30"/>
      <c r="BY15" s="27"/>
      <c r="BZ15" s="33">
        <f>BX25+BZ25+CC25</f>
        <v>5.285</v>
      </c>
      <c r="CA15" s="30"/>
      <c r="CB15" s="27"/>
      <c r="CC15" s="31"/>
      <c r="CD15" s="30"/>
    </row>
    <row r="16" spans="1:82" s="2" customFormat="1" ht="12.75">
      <c r="A16" s="18" t="s">
        <v>46</v>
      </c>
      <c r="B16" s="107">
        <v>2</v>
      </c>
      <c r="C16" s="110">
        <v>40</v>
      </c>
      <c r="D16" s="20">
        <f aca="true" t="shared" si="49" ref="D16:D23">$B16*C16/100</f>
        <v>0.8</v>
      </c>
      <c r="E16" s="110">
        <v>50</v>
      </c>
      <c r="F16" s="20">
        <f aca="true" t="shared" si="50" ref="F16:F24">$B16*E16/100</f>
        <v>1</v>
      </c>
      <c r="G16" s="110">
        <v>10</v>
      </c>
      <c r="H16" s="20">
        <f aca="true" t="shared" si="51" ref="H16:H24">$B16*G16/100</f>
        <v>0.2</v>
      </c>
      <c r="I16" s="114">
        <f aca="true" t="shared" si="52" ref="I16:I24">C16+E16+G16</f>
        <v>100</v>
      </c>
      <c r="J16" s="17"/>
      <c r="K16" s="19">
        <v>50</v>
      </c>
      <c r="L16" s="20">
        <f aca="true" t="shared" si="53" ref="L16:L24">K16*$D16/100</f>
        <v>0.4</v>
      </c>
      <c r="M16" s="19">
        <v>80</v>
      </c>
      <c r="N16" s="21">
        <f aca="true" t="shared" si="54" ref="N16:N24">M16*$F16/100</f>
        <v>0.8</v>
      </c>
      <c r="O16" s="21">
        <f aca="true" t="shared" si="55" ref="O16:O24">IF(M16&gt;0,$F16,0)</f>
        <v>1</v>
      </c>
      <c r="P16" s="19">
        <v>80</v>
      </c>
      <c r="Q16" s="21">
        <f aca="true" t="shared" si="56" ref="Q16:Q24">P16*$H16/100</f>
        <v>0.16</v>
      </c>
      <c r="R16" s="20">
        <f aca="true" t="shared" si="57" ref="R16:R24">IF(K16&gt;0,$H16,0)</f>
        <v>0.2</v>
      </c>
      <c r="S16" s="19">
        <v>95</v>
      </c>
      <c r="T16" s="20">
        <f aca="true" t="shared" si="58" ref="T16:T24">S16*$D16/100</f>
        <v>0.76</v>
      </c>
      <c r="U16" s="19">
        <v>90</v>
      </c>
      <c r="V16" s="21">
        <f aca="true" t="shared" si="59" ref="V16:V24">U16*$F16/100</f>
        <v>0.9</v>
      </c>
      <c r="W16" s="21">
        <f aca="true" t="shared" si="60" ref="W16:W24">IF(U16&gt;0,$F16,0)</f>
        <v>1</v>
      </c>
      <c r="X16" s="19">
        <v>80</v>
      </c>
      <c r="Y16" s="21">
        <f aca="true" t="shared" si="61" ref="Y16:Y24">X16*$H16/100</f>
        <v>0.16</v>
      </c>
      <c r="Z16" s="20">
        <f aca="true" t="shared" si="62" ref="Z16:Z24">IF(S16&gt;0,$H16,0)</f>
        <v>0.2</v>
      </c>
      <c r="AA16" s="19">
        <v>100</v>
      </c>
      <c r="AB16" s="20">
        <f aca="true" t="shared" si="63" ref="AB16:AB24">AA16*$D16/100</f>
        <v>0.8</v>
      </c>
      <c r="AC16" s="19">
        <v>95</v>
      </c>
      <c r="AD16" s="21">
        <f aca="true" t="shared" si="64" ref="AD16:AD24">AC16*$F16/100</f>
        <v>0.95</v>
      </c>
      <c r="AE16" s="21">
        <f aca="true" t="shared" si="65" ref="AE16:AE24">IF(AC16&gt;0,$F16,0)</f>
        <v>1</v>
      </c>
      <c r="AF16" s="19">
        <v>100</v>
      </c>
      <c r="AG16" s="21">
        <f aca="true" t="shared" si="66" ref="AG16:AG24">AF16*$H16/100</f>
        <v>0.2</v>
      </c>
      <c r="AH16" s="20">
        <f aca="true" t="shared" si="67" ref="AH16:AH24">IF(AA16&gt;0,$H16,0)</f>
        <v>0.2</v>
      </c>
      <c r="AI16" s="19">
        <v>80</v>
      </c>
      <c r="AJ16" s="20">
        <f aca="true" t="shared" si="68" ref="AJ16:AJ24">AI16*$D16/100</f>
        <v>0.64</v>
      </c>
      <c r="AK16" s="19">
        <v>90</v>
      </c>
      <c r="AL16" s="21">
        <f aca="true" t="shared" si="69" ref="AL16:AL24">AK16*$F16/100</f>
        <v>0.9</v>
      </c>
      <c r="AM16" s="21">
        <f aca="true" t="shared" si="70" ref="AM16:AM24">IF(AK16&gt;0,$F16,0)</f>
        <v>1</v>
      </c>
      <c r="AN16" s="19">
        <v>70</v>
      </c>
      <c r="AO16" s="21">
        <f aca="true" t="shared" si="71" ref="AO16:AO24">AN16*$H16/100</f>
        <v>0.14</v>
      </c>
      <c r="AP16" s="20">
        <f aca="true" t="shared" si="72" ref="AP16:AP24">IF(AI16&gt;0,$H16,0)</f>
        <v>0.2</v>
      </c>
      <c r="AQ16" s="19">
        <v>100</v>
      </c>
      <c r="AR16" s="20">
        <f aca="true" t="shared" si="73" ref="AR16:AR24">AQ16*$D16/100</f>
        <v>0.8</v>
      </c>
      <c r="AS16" s="19">
        <v>100</v>
      </c>
      <c r="AT16" s="21">
        <f aca="true" t="shared" si="74" ref="AT16:AT24">AS16*$F16/100</f>
        <v>1</v>
      </c>
      <c r="AU16" s="21">
        <f aca="true" t="shared" si="75" ref="AU16:AU24">IF(AS16&gt;0,$F16,0)</f>
        <v>1</v>
      </c>
      <c r="AV16" s="19">
        <v>100</v>
      </c>
      <c r="AW16" s="21">
        <f aca="true" t="shared" si="76" ref="AW16:AW24">AV16*$H16/100</f>
        <v>0.2</v>
      </c>
      <c r="AX16" s="20">
        <f aca="true" t="shared" si="77" ref="AX16:AX24">IF(AQ16&gt;0,$H16,0)</f>
        <v>0.2</v>
      </c>
      <c r="AY16" s="19">
        <v>80</v>
      </c>
      <c r="AZ16" s="20">
        <f aca="true" t="shared" si="78" ref="AZ16:AZ24">AY16*$D16/100</f>
        <v>0.64</v>
      </c>
      <c r="BA16" s="19">
        <v>90</v>
      </c>
      <c r="BB16" s="21">
        <f aca="true" t="shared" si="79" ref="BB16:BB24">BA16*$F16/100</f>
        <v>0.9</v>
      </c>
      <c r="BC16" s="21">
        <f aca="true" t="shared" si="80" ref="BC16:BC24">IF(BA16&gt;0,$F16,0)</f>
        <v>1</v>
      </c>
      <c r="BD16" s="19">
        <v>90</v>
      </c>
      <c r="BE16" s="21">
        <f aca="true" t="shared" si="81" ref="BE16:BE24">BD16*$H16/100</f>
        <v>0.18</v>
      </c>
      <c r="BF16" s="20">
        <f aca="true" t="shared" si="82" ref="BF16:BF24">IF(AY16&gt;0,$H16,0)</f>
        <v>0.2</v>
      </c>
      <c r="BG16" s="19">
        <v>100</v>
      </c>
      <c r="BH16" s="20">
        <f aca="true" t="shared" si="83" ref="BH16:BH24">BG16*$D16/100</f>
        <v>0.8</v>
      </c>
      <c r="BI16" s="19">
        <v>90</v>
      </c>
      <c r="BJ16" s="21">
        <f aca="true" t="shared" si="84" ref="BJ16:BJ24">BI16*$F16/100</f>
        <v>0.9</v>
      </c>
      <c r="BK16" s="21">
        <f aca="true" t="shared" si="85" ref="BK16:BK24">IF(BI16&gt;0,$F16,0)</f>
        <v>1</v>
      </c>
      <c r="BL16" s="19">
        <v>80</v>
      </c>
      <c r="BM16" s="21">
        <f aca="true" t="shared" si="86" ref="BM16:BM24">BL16*$H16/100</f>
        <v>0.16</v>
      </c>
      <c r="BN16" s="20">
        <f aca="true" t="shared" si="87" ref="BN16:BN24">IF(BG16&gt;0,$H16,0)</f>
        <v>0.2</v>
      </c>
      <c r="BO16" s="19">
        <v>70</v>
      </c>
      <c r="BP16" s="20">
        <f aca="true" t="shared" si="88" ref="BP16:BP24">BO16*$D16/100</f>
        <v>0.56</v>
      </c>
      <c r="BQ16" s="19">
        <v>90</v>
      </c>
      <c r="BR16" s="21">
        <f aca="true" t="shared" si="89" ref="BR16:BR24">BQ16*$F16/100</f>
        <v>0.9</v>
      </c>
      <c r="BS16" s="21">
        <f aca="true" t="shared" si="90" ref="BS16:BS24">IF(BQ16&gt;0,$F16,0)</f>
        <v>1</v>
      </c>
      <c r="BT16" s="19">
        <v>60</v>
      </c>
      <c r="BU16" s="21">
        <f aca="true" t="shared" si="91" ref="BU16:BU24">BT16*$H16/100</f>
        <v>0.12</v>
      </c>
      <c r="BV16" s="20">
        <f aca="true" t="shared" si="92" ref="BV16:BV24">IF(BO16&gt;0,$H16,0)</f>
        <v>0.2</v>
      </c>
      <c r="BW16" s="19">
        <v>90</v>
      </c>
      <c r="BX16" s="20">
        <f aca="true" t="shared" si="93" ref="BX16:BX24">BW16*$D16/100</f>
        <v>0.72</v>
      </c>
      <c r="BY16" s="19">
        <v>100</v>
      </c>
      <c r="BZ16" s="21">
        <f aca="true" t="shared" si="94" ref="BZ16:BZ24">BY16*$F16/100</f>
        <v>1</v>
      </c>
      <c r="CA16" s="21">
        <f aca="true" t="shared" si="95" ref="CA16:CA24">IF(BY16&gt;0,$F16,0)</f>
        <v>1</v>
      </c>
      <c r="CB16" s="19">
        <v>100</v>
      </c>
      <c r="CC16" s="21">
        <f aca="true" t="shared" si="96" ref="CC16:CC24">CB16*$H16/100</f>
        <v>0.2</v>
      </c>
      <c r="CD16" s="20">
        <f aca="true" t="shared" si="97" ref="CD16:CD24">IF(BW16&gt;0,$H16,0)</f>
        <v>0.2</v>
      </c>
    </row>
    <row r="17" spans="1:82" s="2" customFormat="1" ht="12.75">
      <c r="A17" s="13" t="s">
        <v>77</v>
      </c>
      <c r="B17" s="108">
        <v>1</v>
      </c>
      <c r="C17" s="111">
        <v>75</v>
      </c>
      <c r="D17" s="15">
        <f t="shared" si="49"/>
        <v>0.75</v>
      </c>
      <c r="E17" s="111">
        <v>20</v>
      </c>
      <c r="F17" s="15">
        <f t="shared" si="50"/>
        <v>0.2</v>
      </c>
      <c r="G17" s="111">
        <v>5</v>
      </c>
      <c r="H17" s="15">
        <f t="shared" si="51"/>
        <v>0.05</v>
      </c>
      <c r="I17" s="4">
        <f t="shared" si="52"/>
        <v>100</v>
      </c>
      <c r="J17" s="14"/>
      <c r="K17" s="12">
        <v>20</v>
      </c>
      <c r="L17" s="15">
        <f t="shared" si="53"/>
        <v>0.15</v>
      </c>
      <c r="M17" s="12">
        <v>30</v>
      </c>
      <c r="N17" s="16">
        <f t="shared" si="54"/>
        <v>0.06</v>
      </c>
      <c r="O17" s="16">
        <f t="shared" si="55"/>
        <v>0.2</v>
      </c>
      <c r="P17" s="12">
        <v>80</v>
      </c>
      <c r="Q17" s="16">
        <f t="shared" si="56"/>
        <v>0.04</v>
      </c>
      <c r="R17" s="15">
        <f t="shared" si="57"/>
        <v>0.05</v>
      </c>
      <c r="S17" s="12">
        <v>100</v>
      </c>
      <c r="T17" s="15">
        <f t="shared" si="58"/>
        <v>0.75</v>
      </c>
      <c r="U17" s="12">
        <v>90</v>
      </c>
      <c r="V17" s="16">
        <f t="shared" si="59"/>
        <v>0.18</v>
      </c>
      <c r="W17" s="16">
        <f t="shared" si="60"/>
        <v>0.2</v>
      </c>
      <c r="X17" s="12">
        <v>80</v>
      </c>
      <c r="Y17" s="16">
        <f t="shared" si="61"/>
        <v>0.04</v>
      </c>
      <c r="Z17" s="15">
        <f t="shared" si="62"/>
        <v>0.05</v>
      </c>
      <c r="AA17" s="12">
        <v>100</v>
      </c>
      <c r="AB17" s="15">
        <f t="shared" si="63"/>
        <v>0.75</v>
      </c>
      <c r="AC17" s="12">
        <v>100</v>
      </c>
      <c r="AD17" s="16">
        <f t="shared" si="64"/>
        <v>0.2</v>
      </c>
      <c r="AE17" s="16">
        <f t="shared" si="65"/>
        <v>0.2</v>
      </c>
      <c r="AF17" s="12">
        <v>100</v>
      </c>
      <c r="AG17" s="16">
        <f t="shared" si="66"/>
        <v>0.05</v>
      </c>
      <c r="AH17" s="15">
        <f t="shared" si="67"/>
        <v>0.05</v>
      </c>
      <c r="AI17" s="12">
        <v>90</v>
      </c>
      <c r="AJ17" s="15">
        <f t="shared" si="68"/>
        <v>0.675</v>
      </c>
      <c r="AK17" s="12">
        <v>90</v>
      </c>
      <c r="AL17" s="16">
        <f t="shared" si="69"/>
        <v>0.18</v>
      </c>
      <c r="AM17" s="16">
        <f t="shared" si="70"/>
        <v>0.2</v>
      </c>
      <c r="AN17" s="12">
        <v>70</v>
      </c>
      <c r="AO17" s="16">
        <f t="shared" si="71"/>
        <v>0.035</v>
      </c>
      <c r="AP17" s="15">
        <f t="shared" si="72"/>
        <v>0.05</v>
      </c>
      <c r="AQ17" s="12">
        <v>100</v>
      </c>
      <c r="AR17" s="15">
        <f t="shared" si="73"/>
        <v>0.75</v>
      </c>
      <c r="AS17" s="12">
        <v>100</v>
      </c>
      <c r="AT17" s="16">
        <f t="shared" si="74"/>
        <v>0.2</v>
      </c>
      <c r="AU17" s="16">
        <f t="shared" si="75"/>
        <v>0.2</v>
      </c>
      <c r="AV17" s="12">
        <v>100</v>
      </c>
      <c r="AW17" s="16">
        <f t="shared" si="76"/>
        <v>0.05</v>
      </c>
      <c r="AX17" s="15">
        <f t="shared" si="77"/>
        <v>0.05</v>
      </c>
      <c r="AY17" s="12">
        <v>80</v>
      </c>
      <c r="AZ17" s="15">
        <f t="shared" si="78"/>
        <v>0.6</v>
      </c>
      <c r="BA17" s="12">
        <v>90</v>
      </c>
      <c r="BB17" s="16">
        <f t="shared" si="79"/>
        <v>0.18</v>
      </c>
      <c r="BC17" s="16">
        <f t="shared" si="80"/>
        <v>0.2</v>
      </c>
      <c r="BD17" s="12">
        <v>90</v>
      </c>
      <c r="BE17" s="16">
        <f t="shared" si="81"/>
        <v>0.045</v>
      </c>
      <c r="BF17" s="15">
        <f t="shared" si="82"/>
        <v>0.05</v>
      </c>
      <c r="BG17" s="12">
        <v>50</v>
      </c>
      <c r="BH17" s="15">
        <f t="shared" si="83"/>
        <v>0.375</v>
      </c>
      <c r="BI17" s="12">
        <v>90</v>
      </c>
      <c r="BJ17" s="16">
        <f t="shared" si="84"/>
        <v>0.18</v>
      </c>
      <c r="BK17" s="16">
        <f t="shared" si="85"/>
        <v>0.2</v>
      </c>
      <c r="BL17" s="12">
        <v>80</v>
      </c>
      <c r="BM17" s="16">
        <f t="shared" si="86"/>
        <v>0.04</v>
      </c>
      <c r="BN17" s="15">
        <f t="shared" si="87"/>
        <v>0.05</v>
      </c>
      <c r="BO17" s="12">
        <v>100</v>
      </c>
      <c r="BP17" s="15">
        <f t="shared" si="88"/>
        <v>0.75</v>
      </c>
      <c r="BQ17" s="12">
        <v>90</v>
      </c>
      <c r="BR17" s="16">
        <f t="shared" si="89"/>
        <v>0.18</v>
      </c>
      <c r="BS17" s="16">
        <f t="shared" si="90"/>
        <v>0.2</v>
      </c>
      <c r="BT17" s="12">
        <v>60</v>
      </c>
      <c r="BU17" s="16">
        <f t="shared" si="91"/>
        <v>0.03</v>
      </c>
      <c r="BV17" s="15">
        <f t="shared" si="92"/>
        <v>0.05</v>
      </c>
      <c r="BW17" s="12">
        <v>20</v>
      </c>
      <c r="BX17" s="15">
        <f t="shared" si="93"/>
        <v>0.15</v>
      </c>
      <c r="BY17" s="12">
        <v>90</v>
      </c>
      <c r="BZ17" s="16">
        <f t="shared" si="94"/>
        <v>0.18</v>
      </c>
      <c r="CA17" s="16">
        <f t="shared" si="95"/>
        <v>0.2</v>
      </c>
      <c r="CB17" s="12">
        <v>40</v>
      </c>
      <c r="CC17" s="16">
        <f t="shared" si="96"/>
        <v>0.02</v>
      </c>
      <c r="CD17" s="15">
        <f t="shared" si="97"/>
        <v>0.05</v>
      </c>
    </row>
    <row r="18" spans="1:82" s="2" customFormat="1" ht="12.75">
      <c r="A18" s="18" t="s">
        <v>89</v>
      </c>
      <c r="B18" s="107">
        <v>3</v>
      </c>
      <c r="C18" s="110">
        <v>90</v>
      </c>
      <c r="D18" s="20">
        <f t="shared" si="49"/>
        <v>2.7</v>
      </c>
      <c r="E18" s="110">
        <v>5</v>
      </c>
      <c r="F18" s="20">
        <f t="shared" si="50"/>
        <v>0.15</v>
      </c>
      <c r="G18" s="110">
        <v>5</v>
      </c>
      <c r="H18" s="20">
        <f t="shared" si="51"/>
        <v>0.15</v>
      </c>
      <c r="I18" s="114">
        <f t="shared" si="52"/>
        <v>100</v>
      </c>
      <c r="J18" s="17"/>
      <c r="K18" s="19">
        <v>0</v>
      </c>
      <c r="L18" s="20">
        <f t="shared" si="53"/>
        <v>0</v>
      </c>
      <c r="M18" s="19">
        <v>0</v>
      </c>
      <c r="N18" s="21">
        <f t="shared" si="54"/>
        <v>0</v>
      </c>
      <c r="O18" s="21">
        <f t="shared" si="55"/>
        <v>0</v>
      </c>
      <c r="P18" s="19">
        <v>0</v>
      </c>
      <c r="Q18" s="21">
        <f t="shared" si="56"/>
        <v>0</v>
      </c>
      <c r="R18" s="20">
        <f t="shared" si="57"/>
        <v>0</v>
      </c>
      <c r="S18" s="19">
        <v>100</v>
      </c>
      <c r="T18" s="20">
        <f t="shared" si="58"/>
        <v>2.7</v>
      </c>
      <c r="U18" s="19">
        <v>90</v>
      </c>
      <c r="V18" s="21">
        <f t="shared" si="59"/>
        <v>0.135</v>
      </c>
      <c r="W18" s="21">
        <f t="shared" si="60"/>
        <v>0.15</v>
      </c>
      <c r="X18" s="19">
        <v>80</v>
      </c>
      <c r="Y18" s="21">
        <f t="shared" si="61"/>
        <v>0.12</v>
      </c>
      <c r="Z18" s="20">
        <f t="shared" si="62"/>
        <v>0.15</v>
      </c>
      <c r="AA18" s="19">
        <v>80</v>
      </c>
      <c r="AB18" s="20">
        <f t="shared" si="63"/>
        <v>2.16</v>
      </c>
      <c r="AC18" s="19">
        <v>100</v>
      </c>
      <c r="AD18" s="21">
        <f t="shared" si="64"/>
        <v>0.15</v>
      </c>
      <c r="AE18" s="21">
        <f t="shared" si="65"/>
        <v>0.15</v>
      </c>
      <c r="AF18" s="19">
        <v>100</v>
      </c>
      <c r="AG18" s="21">
        <f t="shared" si="66"/>
        <v>0.15</v>
      </c>
      <c r="AH18" s="20">
        <f t="shared" si="67"/>
        <v>0.15</v>
      </c>
      <c r="AI18" s="19">
        <v>90</v>
      </c>
      <c r="AJ18" s="20">
        <f t="shared" si="68"/>
        <v>2.43</v>
      </c>
      <c r="AK18" s="19">
        <v>90</v>
      </c>
      <c r="AL18" s="21">
        <f t="shared" si="69"/>
        <v>0.135</v>
      </c>
      <c r="AM18" s="21">
        <f t="shared" si="70"/>
        <v>0.15</v>
      </c>
      <c r="AN18" s="19">
        <v>70</v>
      </c>
      <c r="AO18" s="21">
        <f t="shared" si="71"/>
        <v>0.105</v>
      </c>
      <c r="AP18" s="20">
        <f t="shared" si="72"/>
        <v>0.15</v>
      </c>
      <c r="AQ18" s="19">
        <v>80</v>
      </c>
      <c r="AR18" s="20">
        <f t="shared" si="73"/>
        <v>2.16</v>
      </c>
      <c r="AS18" s="19">
        <v>90</v>
      </c>
      <c r="AT18" s="21">
        <f t="shared" si="74"/>
        <v>0.135</v>
      </c>
      <c r="AU18" s="21">
        <f t="shared" si="75"/>
        <v>0.15</v>
      </c>
      <c r="AV18" s="19">
        <v>100</v>
      </c>
      <c r="AW18" s="21">
        <f t="shared" si="76"/>
        <v>0.15</v>
      </c>
      <c r="AX18" s="20">
        <f t="shared" si="77"/>
        <v>0.15</v>
      </c>
      <c r="AY18" s="19">
        <v>50</v>
      </c>
      <c r="AZ18" s="20">
        <f t="shared" si="78"/>
        <v>1.35</v>
      </c>
      <c r="BA18" s="19">
        <v>90</v>
      </c>
      <c r="BB18" s="21">
        <f t="shared" si="79"/>
        <v>0.135</v>
      </c>
      <c r="BC18" s="21">
        <f t="shared" si="80"/>
        <v>0.15</v>
      </c>
      <c r="BD18" s="19">
        <v>90</v>
      </c>
      <c r="BE18" s="21">
        <f t="shared" si="81"/>
        <v>0.135</v>
      </c>
      <c r="BF18" s="20">
        <f t="shared" si="82"/>
        <v>0.15</v>
      </c>
      <c r="BG18" s="19">
        <v>100</v>
      </c>
      <c r="BH18" s="20">
        <f t="shared" si="83"/>
        <v>2.7</v>
      </c>
      <c r="BI18" s="19">
        <v>90</v>
      </c>
      <c r="BJ18" s="21">
        <f t="shared" si="84"/>
        <v>0.135</v>
      </c>
      <c r="BK18" s="21">
        <f t="shared" si="85"/>
        <v>0.15</v>
      </c>
      <c r="BL18" s="19">
        <v>80</v>
      </c>
      <c r="BM18" s="21">
        <f t="shared" si="86"/>
        <v>0.12</v>
      </c>
      <c r="BN18" s="20">
        <f t="shared" si="87"/>
        <v>0.15</v>
      </c>
      <c r="BO18" s="19">
        <v>50</v>
      </c>
      <c r="BP18" s="20">
        <f t="shared" si="88"/>
        <v>1.35</v>
      </c>
      <c r="BQ18" s="19">
        <v>90</v>
      </c>
      <c r="BR18" s="21">
        <f t="shared" si="89"/>
        <v>0.135</v>
      </c>
      <c r="BS18" s="21">
        <f t="shared" si="90"/>
        <v>0.15</v>
      </c>
      <c r="BT18" s="19">
        <v>50</v>
      </c>
      <c r="BU18" s="21">
        <f t="shared" si="91"/>
        <v>0.075</v>
      </c>
      <c r="BV18" s="20">
        <f t="shared" si="92"/>
        <v>0.15</v>
      </c>
      <c r="BW18" s="19">
        <v>0</v>
      </c>
      <c r="BX18" s="20">
        <f t="shared" si="93"/>
        <v>0</v>
      </c>
      <c r="BY18" s="19">
        <v>0</v>
      </c>
      <c r="BZ18" s="21">
        <f t="shared" si="94"/>
        <v>0</v>
      </c>
      <c r="CA18" s="21">
        <f t="shared" si="95"/>
        <v>0</v>
      </c>
      <c r="CB18" s="19">
        <v>0</v>
      </c>
      <c r="CC18" s="21">
        <f t="shared" si="96"/>
        <v>0</v>
      </c>
      <c r="CD18" s="20">
        <f t="shared" si="97"/>
        <v>0</v>
      </c>
    </row>
    <row r="19" spans="1:82" s="2" customFormat="1" ht="12.75">
      <c r="A19" s="13" t="s">
        <v>27</v>
      </c>
      <c r="B19" s="108">
        <v>2</v>
      </c>
      <c r="C19" s="111">
        <v>40</v>
      </c>
      <c r="D19" s="15">
        <f t="shared" si="49"/>
        <v>0.8</v>
      </c>
      <c r="E19" s="111">
        <v>55</v>
      </c>
      <c r="F19" s="15">
        <f t="shared" si="50"/>
        <v>1.1</v>
      </c>
      <c r="G19" s="111">
        <v>5</v>
      </c>
      <c r="H19" s="15">
        <f t="shared" si="51"/>
        <v>0.1</v>
      </c>
      <c r="I19" s="4">
        <f t="shared" si="52"/>
        <v>100</v>
      </c>
      <c r="J19" s="14"/>
      <c r="K19" s="12">
        <v>30</v>
      </c>
      <c r="L19" s="15">
        <f t="shared" si="53"/>
        <v>0.24</v>
      </c>
      <c r="M19" s="12">
        <v>90</v>
      </c>
      <c r="N19" s="16">
        <f t="shared" si="54"/>
        <v>0.9900000000000001</v>
      </c>
      <c r="O19" s="16">
        <f t="shared" si="55"/>
        <v>1.1</v>
      </c>
      <c r="P19" s="12">
        <v>70</v>
      </c>
      <c r="Q19" s="16">
        <f t="shared" si="56"/>
        <v>0.07</v>
      </c>
      <c r="R19" s="15">
        <f t="shared" si="57"/>
        <v>0.1</v>
      </c>
      <c r="S19" s="12">
        <v>90</v>
      </c>
      <c r="T19" s="15">
        <f t="shared" si="58"/>
        <v>0.72</v>
      </c>
      <c r="U19" s="12">
        <v>90</v>
      </c>
      <c r="V19" s="16">
        <f t="shared" si="59"/>
        <v>0.9900000000000001</v>
      </c>
      <c r="W19" s="16">
        <f t="shared" si="60"/>
        <v>1.1</v>
      </c>
      <c r="X19" s="12">
        <v>80</v>
      </c>
      <c r="Y19" s="16">
        <f t="shared" si="61"/>
        <v>0.08</v>
      </c>
      <c r="Z19" s="15">
        <f t="shared" si="62"/>
        <v>0.1</v>
      </c>
      <c r="AA19" s="12">
        <v>100</v>
      </c>
      <c r="AB19" s="15">
        <f t="shared" si="63"/>
        <v>0.8</v>
      </c>
      <c r="AC19" s="12">
        <v>100</v>
      </c>
      <c r="AD19" s="16">
        <f t="shared" si="64"/>
        <v>1.1</v>
      </c>
      <c r="AE19" s="16">
        <f t="shared" si="65"/>
        <v>1.1</v>
      </c>
      <c r="AF19" s="12">
        <v>100</v>
      </c>
      <c r="AG19" s="16">
        <f t="shared" si="66"/>
        <v>0.1</v>
      </c>
      <c r="AH19" s="15">
        <f t="shared" si="67"/>
        <v>0.1</v>
      </c>
      <c r="AI19" s="12">
        <v>70</v>
      </c>
      <c r="AJ19" s="15">
        <f t="shared" si="68"/>
        <v>0.56</v>
      </c>
      <c r="AK19" s="12">
        <v>90</v>
      </c>
      <c r="AL19" s="16">
        <f t="shared" si="69"/>
        <v>0.9900000000000001</v>
      </c>
      <c r="AM19" s="16">
        <f t="shared" si="70"/>
        <v>1.1</v>
      </c>
      <c r="AN19" s="12">
        <v>70</v>
      </c>
      <c r="AO19" s="16">
        <f t="shared" si="71"/>
        <v>0.07</v>
      </c>
      <c r="AP19" s="15">
        <f t="shared" si="72"/>
        <v>0.1</v>
      </c>
      <c r="AQ19" s="12">
        <v>80</v>
      </c>
      <c r="AR19" s="15">
        <f t="shared" si="73"/>
        <v>0.64</v>
      </c>
      <c r="AS19" s="12">
        <v>90</v>
      </c>
      <c r="AT19" s="16">
        <f t="shared" si="74"/>
        <v>0.9900000000000001</v>
      </c>
      <c r="AU19" s="16">
        <f t="shared" si="75"/>
        <v>1.1</v>
      </c>
      <c r="AV19" s="12">
        <v>100</v>
      </c>
      <c r="AW19" s="16">
        <f t="shared" si="76"/>
        <v>0.1</v>
      </c>
      <c r="AX19" s="15">
        <f t="shared" si="77"/>
        <v>0.1</v>
      </c>
      <c r="AY19" s="12">
        <v>70</v>
      </c>
      <c r="AZ19" s="15">
        <f t="shared" si="78"/>
        <v>0.56</v>
      </c>
      <c r="BA19" s="12">
        <v>90</v>
      </c>
      <c r="BB19" s="16">
        <f t="shared" si="79"/>
        <v>0.9900000000000001</v>
      </c>
      <c r="BC19" s="16">
        <f t="shared" si="80"/>
        <v>1.1</v>
      </c>
      <c r="BD19" s="12">
        <v>90</v>
      </c>
      <c r="BE19" s="16">
        <f t="shared" si="81"/>
        <v>0.09</v>
      </c>
      <c r="BF19" s="15">
        <f t="shared" si="82"/>
        <v>0.1</v>
      </c>
      <c r="BG19" s="12">
        <v>60</v>
      </c>
      <c r="BH19" s="15">
        <f t="shared" si="83"/>
        <v>0.48</v>
      </c>
      <c r="BI19" s="12">
        <v>90</v>
      </c>
      <c r="BJ19" s="16">
        <f t="shared" si="84"/>
        <v>0.9900000000000001</v>
      </c>
      <c r="BK19" s="16">
        <f t="shared" si="85"/>
        <v>1.1</v>
      </c>
      <c r="BL19" s="12">
        <v>80</v>
      </c>
      <c r="BM19" s="16">
        <f t="shared" si="86"/>
        <v>0.08</v>
      </c>
      <c r="BN19" s="15">
        <f t="shared" si="87"/>
        <v>0.1</v>
      </c>
      <c r="BO19" s="12">
        <v>70</v>
      </c>
      <c r="BP19" s="15">
        <f t="shared" si="88"/>
        <v>0.56</v>
      </c>
      <c r="BQ19" s="12">
        <v>90</v>
      </c>
      <c r="BR19" s="16">
        <f t="shared" si="89"/>
        <v>0.9900000000000001</v>
      </c>
      <c r="BS19" s="16">
        <f t="shared" si="90"/>
        <v>1.1</v>
      </c>
      <c r="BT19" s="12">
        <v>60</v>
      </c>
      <c r="BU19" s="16">
        <f t="shared" si="91"/>
        <v>0.06</v>
      </c>
      <c r="BV19" s="15">
        <f t="shared" si="92"/>
        <v>0.1</v>
      </c>
      <c r="BW19" s="12">
        <v>40</v>
      </c>
      <c r="BX19" s="15">
        <f t="shared" si="93"/>
        <v>0.32</v>
      </c>
      <c r="BY19" s="12">
        <v>90</v>
      </c>
      <c r="BZ19" s="16">
        <f t="shared" si="94"/>
        <v>0.9900000000000001</v>
      </c>
      <c r="CA19" s="16">
        <f t="shared" si="95"/>
        <v>1.1</v>
      </c>
      <c r="CB19" s="12">
        <v>90</v>
      </c>
      <c r="CC19" s="16">
        <f t="shared" si="96"/>
        <v>0.09</v>
      </c>
      <c r="CD19" s="15">
        <f t="shared" si="97"/>
        <v>0.1</v>
      </c>
    </row>
    <row r="20" spans="1:82" s="2" customFormat="1" ht="12.75">
      <c r="A20" s="18" t="s">
        <v>76</v>
      </c>
      <c r="B20" s="107">
        <v>1</v>
      </c>
      <c r="C20" s="110">
        <v>90</v>
      </c>
      <c r="D20" s="20">
        <f t="shared" si="49"/>
        <v>0.9</v>
      </c>
      <c r="E20" s="110">
        <v>5</v>
      </c>
      <c r="F20" s="20">
        <f t="shared" si="50"/>
        <v>0.05</v>
      </c>
      <c r="G20" s="110">
        <v>5</v>
      </c>
      <c r="H20" s="20">
        <f t="shared" si="51"/>
        <v>0.05</v>
      </c>
      <c r="I20" s="114">
        <f t="shared" si="52"/>
        <v>100</v>
      </c>
      <c r="J20" s="17"/>
      <c r="K20" s="19">
        <v>0</v>
      </c>
      <c r="L20" s="20">
        <f t="shared" si="53"/>
        <v>0</v>
      </c>
      <c r="M20" s="19">
        <v>0</v>
      </c>
      <c r="N20" s="21">
        <f t="shared" si="54"/>
        <v>0</v>
      </c>
      <c r="O20" s="21">
        <f t="shared" si="55"/>
        <v>0</v>
      </c>
      <c r="P20" s="19">
        <v>0</v>
      </c>
      <c r="Q20" s="21">
        <f t="shared" si="56"/>
        <v>0</v>
      </c>
      <c r="R20" s="20">
        <f t="shared" si="57"/>
        <v>0</v>
      </c>
      <c r="S20" s="19">
        <v>100</v>
      </c>
      <c r="T20" s="20">
        <f t="shared" si="58"/>
        <v>0.9</v>
      </c>
      <c r="U20" s="19">
        <v>90</v>
      </c>
      <c r="V20" s="21">
        <f t="shared" si="59"/>
        <v>0.045</v>
      </c>
      <c r="W20" s="21">
        <f t="shared" si="60"/>
        <v>0.05</v>
      </c>
      <c r="X20" s="19">
        <v>80</v>
      </c>
      <c r="Y20" s="21">
        <f t="shared" si="61"/>
        <v>0.04</v>
      </c>
      <c r="Z20" s="20">
        <f t="shared" si="62"/>
        <v>0.05</v>
      </c>
      <c r="AA20" s="19">
        <v>0</v>
      </c>
      <c r="AB20" s="20">
        <f t="shared" si="63"/>
        <v>0</v>
      </c>
      <c r="AC20" s="19">
        <v>0</v>
      </c>
      <c r="AD20" s="21">
        <f t="shared" si="64"/>
        <v>0</v>
      </c>
      <c r="AE20" s="21">
        <f t="shared" si="65"/>
        <v>0</v>
      </c>
      <c r="AF20" s="19">
        <v>0</v>
      </c>
      <c r="AG20" s="21">
        <f t="shared" si="66"/>
        <v>0</v>
      </c>
      <c r="AH20" s="20">
        <f t="shared" si="67"/>
        <v>0</v>
      </c>
      <c r="AI20" s="19">
        <v>80</v>
      </c>
      <c r="AJ20" s="20">
        <f t="shared" si="68"/>
        <v>0.72</v>
      </c>
      <c r="AK20" s="19">
        <v>90</v>
      </c>
      <c r="AL20" s="21">
        <f t="shared" si="69"/>
        <v>0.045</v>
      </c>
      <c r="AM20" s="21">
        <f t="shared" si="70"/>
        <v>0.05</v>
      </c>
      <c r="AN20" s="19">
        <v>70</v>
      </c>
      <c r="AO20" s="21">
        <f t="shared" si="71"/>
        <v>0.035</v>
      </c>
      <c r="AP20" s="20">
        <f t="shared" si="72"/>
        <v>0.05</v>
      </c>
      <c r="AQ20" s="19">
        <v>100</v>
      </c>
      <c r="AR20" s="20">
        <f t="shared" si="73"/>
        <v>0.9</v>
      </c>
      <c r="AS20" s="19">
        <v>100</v>
      </c>
      <c r="AT20" s="21">
        <f t="shared" si="74"/>
        <v>0.05</v>
      </c>
      <c r="AU20" s="21">
        <f t="shared" si="75"/>
        <v>0.05</v>
      </c>
      <c r="AV20" s="19">
        <v>100</v>
      </c>
      <c r="AW20" s="21">
        <f t="shared" si="76"/>
        <v>0.05</v>
      </c>
      <c r="AX20" s="20">
        <f t="shared" si="77"/>
        <v>0.05</v>
      </c>
      <c r="AY20" s="19">
        <v>50</v>
      </c>
      <c r="AZ20" s="20">
        <f t="shared" si="78"/>
        <v>0.45</v>
      </c>
      <c r="BA20" s="19">
        <v>60</v>
      </c>
      <c r="BB20" s="21">
        <f t="shared" si="79"/>
        <v>0.03</v>
      </c>
      <c r="BC20" s="21">
        <f t="shared" si="80"/>
        <v>0.05</v>
      </c>
      <c r="BD20" s="19">
        <v>60</v>
      </c>
      <c r="BE20" s="21">
        <f t="shared" si="81"/>
        <v>0.03</v>
      </c>
      <c r="BF20" s="20">
        <f t="shared" si="82"/>
        <v>0.05</v>
      </c>
      <c r="BG20" s="19">
        <v>0</v>
      </c>
      <c r="BH20" s="20">
        <f t="shared" si="83"/>
        <v>0</v>
      </c>
      <c r="BI20" s="19">
        <v>0</v>
      </c>
      <c r="BJ20" s="21">
        <f t="shared" si="84"/>
        <v>0</v>
      </c>
      <c r="BK20" s="21">
        <f t="shared" si="85"/>
        <v>0</v>
      </c>
      <c r="BL20" s="19">
        <v>0</v>
      </c>
      <c r="BM20" s="21">
        <f t="shared" si="86"/>
        <v>0</v>
      </c>
      <c r="BN20" s="20">
        <f t="shared" si="87"/>
        <v>0</v>
      </c>
      <c r="BO20" s="19">
        <v>0</v>
      </c>
      <c r="BP20" s="20">
        <f t="shared" si="88"/>
        <v>0</v>
      </c>
      <c r="BQ20" s="19">
        <v>0</v>
      </c>
      <c r="BR20" s="21">
        <f t="shared" si="89"/>
        <v>0</v>
      </c>
      <c r="BS20" s="21">
        <f t="shared" si="90"/>
        <v>0</v>
      </c>
      <c r="BT20" s="19">
        <v>0</v>
      </c>
      <c r="BU20" s="21">
        <f t="shared" si="91"/>
        <v>0</v>
      </c>
      <c r="BV20" s="20">
        <f t="shared" si="92"/>
        <v>0</v>
      </c>
      <c r="BW20" s="19">
        <v>100</v>
      </c>
      <c r="BX20" s="20">
        <f t="shared" si="93"/>
        <v>0.9</v>
      </c>
      <c r="BY20" s="19">
        <v>100</v>
      </c>
      <c r="BZ20" s="21">
        <f t="shared" si="94"/>
        <v>0.05</v>
      </c>
      <c r="CA20" s="21">
        <f t="shared" si="95"/>
        <v>0.05</v>
      </c>
      <c r="CB20" s="19">
        <v>90</v>
      </c>
      <c r="CC20" s="21">
        <f t="shared" si="96"/>
        <v>0.045</v>
      </c>
      <c r="CD20" s="20">
        <f t="shared" si="97"/>
        <v>0.05</v>
      </c>
    </row>
    <row r="21" spans="1:82" s="2" customFormat="1" ht="12.75">
      <c r="A21" s="13" t="s">
        <v>47</v>
      </c>
      <c r="B21" s="108">
        <v>1</v>
      </c>
      <c r="C21" s="111">
        <v>75</v>
      </c>
      <c r="D21" s="15">
        <f t="shared" si="49"/>
        <v>0.75</v>
      </c>
      <c r="E21" s="111">
        <v>20</v>
      </c>
      <c r="F21" s="15">
        <f t="shared" si="50"/>
        <v>0.2</v>
      </c>
      <c r="G21" s="111">
        <v>5</v>
      </c>
      <c r="H21" s="15">
        <f t="shared" si="51"/>
        <v>0.05</v>
      </c>
      <c r="I21" s="4">
        <f t="shared" si="52"/>
        <v>100</v>
      </c>
      <c r="J21" s="14"/>
      <c r="K21" s="12">
        <v>30</v>
      </c>
      <c r="L21" s="15">
        <f t="shared" si="53"/>
        <v>0.225</v>
      </c>
      <c r="M21" s="12">
        <v>70</v>
      </c>
      <c r="N21" s="16">
        <f t="shared" si="54"/>
        <v>0.14</v>
      </c>
      <c r="O21" s="16">
        <f t="shared" si="55"/>
        <v>0.2</v>
      </c>
      <c r="P21" s="12">
        <v>70</v>
      </c>
      <c r="Q21" s="16">
        <f t="shared" si="56"/>
        <v>0.035</v>
      </c>
      <c r="R21" s="15">
        <f t="shared" si="57"/>
        <v>0.05</v>
      </c>
      <c r="S21" s="12">
        <v>100</v>
      </c>
      <c r="T21" s="15">
        <f t="shared" si="58"/>
        <v>0.75</v>
      </c>
      <c r="U21" s="12">
        <v>90</v>
      </c>
      <c r="V21" s="16">
        <f t="shared" si="59"/>
        <v>0.18</v>
      </c>
      <c r="W21" s="16">
        <f t="shared" si="60"/>
        <v>0.2</v>
      </c>
      <c r="X21" s="12">
        <v>80</v>
      </c>
      <c r="Y21" s="16">
        <f t="shared" si="61"/>
        <v>0.04</v>
      </c>
      <c r="Z21" s="15">
        <f t="shared" si="62"/>
        <v>0.05</v>
      </c>
      <c r="AA21" s="12">
        <v>100</v>
      </c>
      <c r="AB21" s="15">
        <f t="shared" si="63"/>
        <v>0.75</v>
      </c>
      <c r="AC21" s="12">
        <v>100</v>
      </c>
      <c r="AD21" s="16">
        <f t="shared" si="64"/>
        <v>0.2</v>
      </c>
      <c r="AE21" s="16">
        <f t="shared" si="65"/>
        <v>0.2</v>
      </c>
      <c r="AF21" s="12">
        <v>100</v>
      </c>
      <c r="AG21" s="16">
        <f t="shared" si="66"/>
        <v>0.05</v>
      </c>
      <c r="AH21" s="15">
        <f t="shared" si="67"/>
        <v>0.05</v>
      </c>
      <c r="AI21" s="12">
        <v>100</v>
      </c>
      <c r="AJ21" s="15">
        <f t="shared" si="68"/>
        <v>0.75</v>
      </c>
      <c r="AK21" s="12">
        <v>90</v>
      </c>
      <c r="AL21" s="16">
        <f t="shared" si="69"/>
        <v>0.18</v>
      </c>
      <c r="AM21" s="16">
        <f t="shared" si="70"/>
        <v>0.2</v>
      </c>
      <c r="AN21" s="12">
        <v>70</v>
      </c>
      <c r="AO21" s="16">
        <f t="shared" si="71"/>
        <v>0.035</v>
      </c>
      <c r="AP21" s="15">
        <f t="shared" si="72"/>
        <v>0.05</v>
      </c>
      <c r="AQ21" s="12">
        <v>100</v>
      </c>
      <c r="AR21" s="15">
        <f t="shared" si="73"/>
        <v>0.75</v>
      </c>
      <c r="AS21" s="12">
        <v>100</v>
      </c>
      <c r="AT21" s="16">
        <f t="shared" si="74"/>
        <v>0.2</v>
      </c>
      <c r="AU21" s="16">
        <f t="shared" si="75"/>
        <v>0.2</v>
      </c>
      <c r="AV21" s="12">
        <v>100</v>
      </c>
      <c r="AW21" s="16">
        <f t="shared" si="76"/>
        <v>0.05</v>
      </c>
      <c r="AX21" s="15">
        <f t="shared" si="77"/>
        <v>0.05</v>
      </c>
      <c r="AY21" s="12">
        <v>90</v>
      </c>
      <c r="AZ21" s="15">
        <f t="shared" si="78"/>
        <v>0.675</v>
      </c>
      <c r="BA21" s="12">
        <v>90</v>
      </c>
      <c r="BB21" s="16">
        <f t="shared" si="79"/>
        <v>0.18</v>
      </c>
      <c r="BC21" s="16">
        <f t="shared" si="80"/>
        <v>0.2</v>
      </c>
      <c r="BD21" s="12">
        <v>90</v>
      </c>
      <c r="BE21" s="16">
        <f t="shared" si="81"/>
        <v>0.045</v>
      </c>
      <c r="BF21" s="15">
        <f t="shared" si="82"/>
        <v>0.05</v>
      </c>
      <c r="BG21" s="12">
        <v>80</v>
      </c>
      <c r="BH21" s="15">
        <f t="shared" si="83"/>
        <v>0.6</v>
      </c>
      <c r="BI21" s="12">
        <v>90</v>
      </c>
      <c r="BJ21" s="16">
        <f t="shared" si="84"/>
        <v>0.18</v>
      </c>
      <c r="BK21" s="16">
        <f t="shared" si="85"/>
        <v>0.2</v>
      </c>
      <c r="BL21" s="12">
        <v>80</v>
      </c>
      <c r="BM21" s="16">
        <f t="shared" si="86"/>
        <v>0.04</v>
      </c>
      <c r="BN21" s="15">
        <f t="shared" si="87"/>
        <v>0.05</v>
      </c>
      <c r="BO21" s="12">
        <v>100</v>
      </c>
      <c r="BP21" s="15">
        <f t="shared" si="88"/>
        <v>0.75</v>
      </c>
      <c r="BQ21" s="12">
        <v>90</v>
      </c>
      <c r="BR21" s="16">
        <f t="shared" si="89"/>
        <v>0.18</v>
      </c>
      <c r="BS21" s="16">
        <f t="shared" si="90"/>
        <v>0.2</v>
      </c>
      <c r="BT21" s="12">
        <v>60</v>
      </c>
      <c r="BU21" s="16">
        <f t="shared" si="91"/>
        <v>0.03</v>
      </c>
      <c r="BV21" s="15">
        <f t="shared" si="92"/>
        <v>0.05</v>
      </c>
      <c r="BW21" s="12">
        <v>50</v>
      </c>
      <c r="BX21" s="15">
        <f t="shared" si="93"/>
        <v>0.375</v>
      </c>
      <c r="BY21" s="12">
        <v>100</v>
      </c>
      <c r="BZ21" s="16">
        <f t="shared" si="94"/>
        <v>0.2</v>
      </c>
      <c r="CA21" s="16">
        <f t="shared" si="95"/>
        <v>0.2</v>
      </c>
      <c r="CB21" s="12">
        <v>90</v>
      </c>
      <c r="CC21" s="16">
        <f t="shared" si="96"/>
        <v>0.045</v>
      </c>
      <c r="CD21" s="15">
        <f t="shared" si="97"/>
        <v>0.05</v>
      </c>
    </row>
    <row r="22" spans="1:82" s="2" customFormat="1" ht="12.75">
      <c r="A22" s="18" t="s">
        <v>87</v>
      </c>
      <c r="B22" s="107">
        <v>1</v>
      </c>
      <c r="C22" s="110">
        <v>90</v>
      </c>
      <c r="D22" s="20">
        <f t="shared" si="49"/>
        <v>0.9</v>
      </c>
      <c r="E22" s="110">
        <v>5</v>
      </c>
      <c r="F22" s="20">
        <f t="shared" si="50"/>
        <v>0.05</v>
      </c>
      <c r="G22" s="110">
        <v>5</v>
      </c>
      <c r="H22" s="20">
        <f t="shared" si="51"/>
        <v>0.05</v>
      </c>
      <c r="I22" s="114">
        <f t="shared" si="52"/>
        <v>100</v>
      </c>
      <c r="J22" s="17"/>
      <c r="K22" s="19">
        <v>0</v>
      </c>
      <c r="L22" s="20">
        <f t="shared" si="53"/>
        <v>0</v>
      </c>
      <c r="M22" s="19">
        <v>0</v>
      </c>
      <c r="N22" s="21">
        <f t="shared" si="54"/>
        <v>0</v>
      </c>
      <c r="O22" s="21">
        <f t="shared" si="55"/>
        <v>0</v>
      </c>
      <c r="P22" s="19">
        <v>0</v>
      </c>
      <c r="Q22" s="21">
        <f t="shared" si="56"/>
        <v>0</v>
      </c>
      <c r="R22" s="20">
        <f t="shared" si="57"/>
        <v>0</v>
      </c>
      <c r="S22" s="19">
        <v>0</v>
      </c>
      <c r="T22" s="20">
        <f t="shared" si="58"/>
        <v>0</v>
      </c>
      <c r="U22" s="19">
        <v>0</v>
      </c>
      <c r="V22" s="21">
        <f t="shared" si="59"/>
        <v>0</v>
      </c>
      <c r="W22" s="21">
        <f t="shared" si="60"/>
        <v>0</v>
      </c>
      <c r="X22" s="19">
        <v>0</v>
      </c>
      <c r="Y22" s="21">
        <f t="shared" si="61"/>
        <v>0</v>
      </c>
      <c r="Z22" s="20">
        <f t="shared" si="62"/>
        <v>0</v>
      </c>
      <c r="AA22" s="19">
        <v>100</v>
      </c>
      <c r="AB22" s="20">
        <f t="shared" si="63"/>
        <v>0.9</v>
      </c>
      <c r="AC22" s="19">
        <v>100</v>
      </c>
      <c r="AD22" s="21">
        <f t="shared" si="64"/>
        <v>0.05</v>
      </c>
      <c r="AE22" s="21">
        <f t="shared" si="65"/>
        <v>0.05</v>
      </c>
      <c r="AF22" s="19">
        <v>100</v>
      </c>
      <c r="AG22" s="21">
        <f t="shared" si="66"/>
        <v>0.05</v>
      </c>
      <c r="AH22" s="20">
        <f t="shared" si="67"/>
        <v>0.05</v>
      </c>
      <c r="AI22" s="19">
        <v>0</v>
      </c>
      <c r="AJ22" s="20">
        <f t="shared" si="68"/>
        <v>0</v>
      </c>
      <c r="AK22" s="19">
        <v>0</v>
      </c>
      <c r="AL22" s="21">
        <f t="shared" si="69"/>
        <v>0</v>
      </c>
      <c r="AM22" s="21">
        <f t="shared" si="70"/>
        <v>0</v>
      </c>
      <c r="AN22" s="19">
        <v>0</v>
      </c>
      <c r="AO22" s="21">
        <f t="shared" si="71"/>
        <v>0</v>
      </c>
      <c r="AP22" s="20">
        <f t="shared" si="72"/>
        <v>0</v>
      </c>
      <c r="AQ22" s="19">
        <v>100</v>
      </c>
      <c r="AR22" s="20">
        <f t="shared" si="73"/>
        <v>0.9</v>
      </c>
      <c r="AS22" s="19">
        <v>80</v>
      </c>
      <c r="AT22" s="21">
        <f t="shared" si="74"/>
        <v>0.04</v>
      </c>
      <c r="AU22" s="21">
        <f t="shared" si="75"/>
        <v>0.05</v>
      </c>
      <c r="AV22" s="19">
        <v>100</v>
      </c>
      <c r="AW22" s="21">
        <f t="shared" si="76"/>
        <v>0.05</v>
      </c>
      <c r="AX22" s="20">
        <f t="shared" si="77"/>
        <v>0.05</v>
      </c>
      <c r="AY22" s="19">
        <v>0</v>
      </c>
      <c r="AZ22" s="20">
        <f t="shared" si="78"/>
        <v>0</v>
      </c>
      <c r="BA22" s="19">
        <v>0</v>
      </c>
      <c r="BB22" s="21">
        <f t="shared" si="79"/>
        <v>0</v>
      </c>
      <c r="BC22" s="21">
        <f t="shared" si="80"/>
        <v>0</v>
      </c>
      <c r="BD22" s="19">
        <v>0</v>
      </c>
      <c r="BE22" s="21">
        <f t="shared" si="81"/>
        <v>0</v>
      </c>
      <c r="BF22" s="20">
        <f t="shared" si="82"/>
        <v>0</v>
      </c>
      <c r="BG22" s="19">
        <v>0</v>
      </c>
      <c r="BH22" s="20">
        <f t="shared" si="83"/>
        <v>0</v>
      </c>
      <c r="BI22" s="19">
        <v>0</v>
      </c>
      <c r="BJ22" s="21">
        <f t="shared" si="84"/>
        <v>0</v>
      </c>
      <c r="BK22" s="21">
        <f t="shared" si="85"/>
        <v>0</v>
      </c>
      <c r="BL22" s="19">
        <v>0</v>
      </c>
      <c r="BM22" s="21">
        <f t="shared" si="86"/>
        <v>0</v>
      </c>
      <c r="BN22" s="20">
        <f t="shared" si="87"/>
        <v>0</v>
      </c>
      <c r="BO22" s="19">
        <v>20</v>
      </c>
      <c r="BP22" s="20">
        <f t="shared" si="88"/>
        <v>0.18</v>
      </c>
      <c r="BQ22" s="19">
        <v>10</v>
      </c>
      <c r="BR22" s="21">
        <f t="shared" si="89"/>
        <v>0.005</v>
      </c>
      <c r="BS22" s="21">
        <f t="shared" si="90"/>
        <v>0.05</v>
      </c>
      <c r="BT22" s="19">
        <v>0</v>
      </c>
      <c r="BU22" s="21">
        <f t="shared" si="91"/>
        <v>0</v>
      </c>
      <c r="BV22" s="20">
        <f t="shared" si="92"/>
        <v>0.05</v>
      </c>
      <c r="BW22" s="19">
        <v>0</v>
      </c>
      <c r="BX22" s="20">
        <f t="shared" si="93"/>
        <v>0</v>
      </c>
      <c r="BY22" s="19">
        <v>0</v>
      </c>
      <c r="BZ22" s="21">
        <f t="shared" si="94"/>
        <v>0</v>
      </c>
      <c r="CA22" s="21">
        <f t="shared" si="95"/>
        <v>0</v>
      </c>
      <c r="CB22" s="19">
        <v>0</v>
      </c>
      <c r="CC22" s="21">
        <f t="shared" si="96"/>
        <v>0</v>
      </c>
      <c r="CD22" s="20">
        <f t="shared" si="97"/>
        <v>0</v>
      </c>
    </row>
    <row r="23" spans="1:82" s="2" customFormat="1" ht="12.75">
      <c r="A23" s="13" t="s">
        <v>86</v>
      </c>
      <c r="B23" s="108">
        <v>1</v>
      </c>
      <c r="C23" s="111">
        <v>45</v>
      </c>
      <c r="D23" s="15">
        <f t="shared" si="49"/>
        <v>0.45</v>
      </c>
      <c r="E23" s="111">
        <v>45</v>
      </c>
      <c r="F23" s="15">
        <f t="shared" si="50"/>
        <v>0.45</v>
      </c>
      <c r="G23" s="111">
        <v>10</v>
      </c>
      <c r="H23" s="15">
        <f t="shared" si="51"/>
        <v>0.1</v>
      </c>
      <c r="I23" s="4">
        <f t="shared" si="52"/>
        <v>100</v>
      </c>
      <c r="J23" s="14"/>
      <c r="K23" s="12">
        <v>0</v>
      </c>
      <c r="L23" s="15">
        <f t="shared" si="53"/>
        <v>0</v>
      </c>
      <c r="M23" s="12">
        <v>0</v>
      </c>
      <c r="N23" s="16">
        <f t="shared" si="54"/>
        <v>0</v>
      </c>
      <c r="O23" s="16">
        <f t="shared" si="55"/>
        <v>0</v>
      </c>
      <c r="P23" s="12">
        <v>0</v>
      </c>
      <c r="Q23" s="16">
        <f t="shared" si="56"/>
        <v>0</v>
      </c>
      <c r="R23" s="15">
        <f t="shared" si="57"/>
        <v>0</v>
      </c>
      <c r="S23" s="12">
        <v>100</v>
      </c>
      <c r="T23" s="15">
        <f t="shared" si="58"/>
        <v>0.45</v>
      </c>
      <c r="U23" s="12">
        <v>90</v>
      </c>
      <c r="V23" s="16">
        <f t="shared" si="59"/>
        <v>0.405</v>
      </c>
      <c r="W23" s="16">
        <f t="shared" si="60"/>
        <v>0.45</v>
      </c>
      <c r="X23" s="12">
        <v>80</v>
      </c>
      <c r="Y23" s="16">
        <f t="shared" si="61"/>
        <v>0.08</v>
      </c>
      <c r="Z23" s="15">
        <f t="shared" si="62"/>
        <v>0.1</v>
      </c>
      <c r="AA23" s="12">
        <v>100</v>
      </c>
      <c r="AB23" s="15">
        <f t="shared" si="63"/>
        <v>0.45</v>
      </c>
      <c r="AC23" s="12">
        <v>100</v>
      </c>
      <c r="AD23" s="16">
        <f t="shared" si="64"/>
        <v>0.45</v>
      </c>
      <c r="AE23" s="16">
        <f t="shared" si="65"/>
        <v>0.45</v>
      </c>
      <c r="AF23" s="12">
        <v>100</v>
      </c>
      <c r="AG23" s="16">
        <f t="shared" si="66"/>
        <v>0.1</v>
      </c>
      <c r="AH23" s="15">
        <f t="shared" si="67"/>
        <v>0.1</v>
      </c>
      <c r="AI23" s="12">
        <v>70</v>
      </c>
      <c r="AJ23" s="15">
        <f t="shared" si="68"/>
        <v>0.315</v>
      </c>
      <c r="AK23" s="12">
        <v>90</v>
      </c>
      <c r="AL23" s="16">
        <f t="shared" si="69"/>
        <v>0.405</v>
      </c>
      <c r="AM23" s="16">
        <f t="shared" si="70"/>
        <v>0.45</v>
      </c>
      <c r="AN23" s="12">
        <v>60</v>
      </c>
      <c r="AO23" s="16">
        <f t="shared" si="71"/>
        <v>0.06</v>
      </c>
      <c r="AP23" s="15">
        <f t="shared" si="72"/>
        <v>0.1</v>
      </c>
      <c r="AQ23" s="12">
        <v>100</v>
      </c>
      <c r="AR23" s="15">
        <f t="shared" si="73"/>
        <v>0.45</v>
      </c>
      <c r="AS23" s="12">
        <v>90</v>
      </c>
      <c r="AT23" s="16">
        <f t="shared" si="74"/>
        <v>0.405</v>
      </c>
      <c r="AU23" s="16">
        <f t="shared" si="75"/>
        <v>0.45</v>
      </c>
      <c r="AV23" s="12">
        <v>100</v>
      </c>
      <c r="AW23" s="16">
        <f t="shared" si="76"/>
        <v>0.1</v>
      </c>
      <c r="AX23" s="15">
        <f t="shared" si="77"/>
        <v>0.1</v>
      </c>
      <c r="AY23" s="12">
        <v>100</v>
      </c>
      <c r="AZ23" s="15">
        <f t="shared" si="78"/>
        <v>0.45</v>
      </c>
      <c r="BA23" s="12">
        <v>90</v>
      </c>
      <c r="BB23" s="16">
        <f t="shared" si="79"/>
        <v>0.405</v>
      </c>
      <c r="BC23" s="16">
        <f t="shared" si="80"/>
        <v>0.45</v>
      </c>
      <c r="BD23" s="12">
        <v>80</v>
      </c>
      <c r="BE23" s="16">
        <f t="shared" si="81"/>
        <v>0.08</v>
      </c>
      <c r="BF23" s="15">
        <f t="shared" si="82"/>
        <v>0.1</v>
      </c>
      <c r="BG23" s="12">
        <v>20</v>
      </c>
      <c r="BH23" s="15">
        <f t="shared" si="83"/>
        <v>0.09</v>
      </c>
      <c r="BI23" s="12">
        <v>50</v>
      </c>
      <c r="BJ23" s="16">
        <f t="shared" si="84"/>
        <v>0.225</v>
      </c>
      <c r="BK23" s="16">
        <f t="shared" si="85"/>
        <v>0.45</v>
      </c>
      <c r="BL23" s="12">
        <v>70</v>
      </c>
      <c r="BM23" s="16">
        <f t="shared" si="86"/>
        <v>0.07</v>
      </c>
      <c r="BN23" s="15">
        <f t="shared" si="87"/>
        <v>0.1</v>
      </c>
      <c r="BO23" s="12">
        <v>40</v>
      </c>
      <c r="BP23" s="15">
        <f t="shared" si="88"/>
        <v>0.18</v>
      </c>
      <c r="BQ23" s="12">
        <v>60</v>
      </c>
      <c r="BR23" s="16">
        <f t="shared" si="89"/>
        <v>0.27</v>
      </c>
      <c r="BS23" s="16">
        <f t="shared" si="90"/>
        <v>0.45</v>
      </c>
      <c r="BT23" s="12">
        <v>60</v>
      </c>
      <c r="BU23" s="16">
        <f t="shared" si="91"/>
        <v>0.06</v>
      </c>
      <c r="BV23" s="15">
        <f t="shared" si="92"/>
        <v>0.1</v>
      </c>
      <c r="BW23" s="12">
        <v>0</v>
      </c>
      <c r="BX23" s="15">
        <f t="shared" si="93"/>
        <v>0</v>
      </c>
      <c r="BY23" s="12">
        <v>0</v>
      </c>
      <c r="BZ23" s="16">
        <f t="shared" si="94"/>
        <v>0</v>
      </c>
      <c r="CA23" s="16">
        <f t="shared" si="95"/>
        <v>0</v>
      </c>
      <c r="CB23" s="12">
        <v>0</v>
      </c>
      <c r="CC23" s="16">
        <f t="shared" si="96"/>
        <v>0</v>
      </c>
      <c r="CD23" s="15">
        <f t="shared" si="97"/>
        <v>0</v>
      </c>
    </row>
    <row r="24" spans="1:82" s="2" customFormat="1" ht="12.75">
      <c r="A24" s="18" t="s">
        <v>48</v>
      </c>
      <c r="B24" s="107">
        <v>2</v>
      </c>
      <c r="C24" s="110">
        <v>50</v>
      </c>
      <c r="D24" s="20">
        <f>$B24*C24/100</f>
        <v>1</v>
      </c>
      <c r="E24" s="110">
        <v>40</v>
      </c>
      <c r="F24" s="20">
        <f t="shared" si="50"/>
        <v>0.8</v>
      </c>
      <c r="G24" s="110">
        <v>10</v>
      </c>
      <c r="H24" s="20">
        <f t="shared" si="51"/>
        <v>0.2</v>
      </c>
      <c r="I24" s="114">
        <f t="shared" si="52"/>
        <v>100</v>
      </c>
      <c r="J24" s="17"/>
      <c r="K24" s="19">
        <v>50</v>
      </c>
      <c r="L24" s="20">
        <f t="shared" si="53"/>
        <v>0.5</v>
      </c>
      <c r="M24" s="19">
        <v>90</v>
      </c>
      <c r="N24" s="21">
        <f t="shared" si="54"/>
        <v>0.72</v>
      </c>
      <c r="O24" s="21">
        <f t="shared" si="55"/>
        <v>0.8</v>
      </c>
      <c r="P24" s="19">
        <v>70</v>
      </c>
      <c r="Q24" s="21">
        <f t="shared" si="56"/>
        <v>0.14</v>
      </c>
      <c r="R24" s="20">
        <f t="shared" si="57"/>
        <v>0.2</v>
      </c>
      <c r="S24" s="19">
        <v>100</v>
      </c>
      <c r="T24" s="20">
        <f t="shared" si="58"/>
        <v>1</v>
      </c>
      <c r="U24" s="19">
        <v>90</v>
      </c>
      <c r="V24" s="21">
        <f t="shared" si="59"/>
        <v>0.72</v>
      </c>
      <c r="W24" s="21">
        <f t="shared" si="60"/>
        <v>0.8</v>
      </c>
      <c r="X24" s="19">
        <v>80</v>
      </c>
      <c r="Y24" s="21">
        <f t="shared" si="61"/>
        <v>0.16</v>
      </c>
      <c r="Z24" s="20">
        <f t="shared" si="62"/>
        <v>0.2</v>
      </c>
      <c r="AA24" s="19">
        <v>100</v>
      </c>
      <c r="AB24" s="20">
        <f t="shared" si="63"/>
        <v>1</v>
      </c>
      <c r="AC24" s="19">
        <v>100</v>
      </c>
      <c r="AD24" s="21">
        <f t="shared" si="64"/>
        <v>0.8</v>
      </c>
      <c r="AE24" s="21">
        <f t="shared" si="65"/>
        <v>0.8</v>
      </c>
      <c r="AF24" s="19">
        <v>100</v>
      </c>
      <c r="AG24" s="21">
        <f t="shared" si="66"/>
        <v>0.2</v>
      </c>
      <c r="AH24" s="20">
        <f t="shared" si="67"/>
        <v>0.2</v>
      </c>
      <c r="AI24" s="19">
        <v>90</v>
      </c>
      <c r="AJ24" s="20">
        <f t="shared" si="68"/>
        <v>0.9</v>
      </c>
      <c r="AK24" s="19">
        <v>90</v>
      </c>
      <c r="AL24" s="21">
        <f t="shared" si="69"/>
        <v>0.72</v>
      </c>
      <c r="AM24" s="21">
        <f t="shared" si="70"/>
        <v>0.8</v>
      </c>
      <c r="AN24" s="19">
        <v>70</v>
      </c>
      <c r="AO24" s="21">
        <f t="shared" si="71"/>
        <v>0.14</v>
      </c>
      <c r="AP24" s="20">
        <f t="shared" si="72"/>
        <v>0.2</v>
      </c>
      <c r="AQ24" s="19">
        <v>90</v>
      </c>
      <c r="AR24" s="20">
        <f t="shared" si="73"/>
        <v>0.9</v>
      </c>
      <c r="AS24" s="19">
        <v>100</v>
      </c>
      <c r="AT24" s="21">
        <f t="shared" si="74"/>
        <v>0.8</v>
      </c>
      <c r="AU24" s="21">
        <f t="shared" si="75"/>
        <v>0.8</v>
      </c>
      <c r="AV24" s="19">
        <v>100</v>
      </c>
      <c r="AW24" s="21">
        <f t="shared" si="76"/>
        <v>0.2</v>
      </c>
      <c r="AX24" s="20">
        <f t="shared" si="77"/>
        <v>0.2</v>
      </c>
      <c r="AY24" s="19">
        <v>60</v>
      </c>
      <c r="AZ24" s="20">
        <f t="shared" si="78"/>
        <v>0.6</v>
      </c>
      <c r="BA24" s="19">
        <v>80</v>
      </c>
      <c r="BB24" s="21">
        <f t="shared" si="79"/>
        <v>0.64</v>
      </c>
      <c r="BC24" s="21">
        <f t="shared" si="80"/>
        <v>0.8</v>
      </c>
      <c r="BD24" s="19">
        <v>90</v>
      </c>
      <c r="BE24" s="21">
        <f t="shared" si="81"/>
        <v>0.18</v>
      </c>
      <c r="BF24" s="20">
        <f t="shared" si="82"/>
        <v>0.2</v>
      </c>
      <c r="BG24" s="19">
        <v>100</v>
      </c>
      <c r="BH24" s="20">
        <f t="shared" si="83"/>
        <v>1</v>
      </c>
      <c r="BI24" s="19">
        <v>90</v>
      </c>
      <c r="BJ24" s="21">
        <f t="shared" si="84"/>
        <v>0.72</v>
      </c>
      <c r="BK24" s="21">
        <f t="shared" si="85"/>
        <v>0.8</v>
      </c>
      <c r="BL24" s="19">
        <v>80</v>
      </c>
      <c r="BM24" s="21">
        <f t="shared" si="86"/>
        <v>0.16</v>
      </c>
      <c r="BN24" s="20">
        <f t="shared" si="87"/>
        <v>0.2</v>
      </c>
      <c r="BO24" s="19">
        <v>90</v>
      </c>
      <c r="BP24" s="20">
        <f t="shared" si="88"/>
        <v>0.9</v>
      </c>
      <c r="BQ24" s="19">
        <v>90</v>
      </c>
      <c r="BR24" s="21">
        <f t="shared" si="89"/>
        <v>0.72</v>
      </c>
      <c r="BS24" s="21">
        <f t="shared" si="90"/>
        <v>0.8</v>
      </c>
      <c r="BT24" s="19">
        <v>60</v>
      </c>
      <c r="BU24" s="21">
        <f t="shared" si="91"/>
        <v>0.12</v>
      </c>
      <c r="BV24" s="20">
        <f t="shared" si="92"/>
        <v>0.2</v>
      </c>
      <c r="BW24" s="19">
        <v>0</v>
      </c>
      <c r="BX24" s="20">
        <f t="shared" si="93"/>
        <v>0</v>
      </c>
      <c r="BY24" s="19">
        <v>0</v>
      </c>
      <c r="BZ24" s="21">
        <f t="shared" si="94"/>
        <v>0</v>
      </c>
      <c r="CA24" s="21">
        <f t="shared" si="95"/>
        <v>0</v>
      </c>
      <c r="CB24" s="19">
        <v>0</v>
      </c>
      <c r="CC24" s="21">
        <f t="shared" si="96"/>
        <v>0</v>
      </c>
      <c r="CD24" s="20">
        <f t="shared" si="97"/>
        <v>0</v>
      </c>
    </row>
    <row r="25" spans="1:82" s="44" customFormat="1" ht="12.75">
      <c r="A25" s="37"/>
      <c r="B25" s="38">
        <f>SUM(B16:B24)</f>
        <v>14</v>
      </c>
      <c r="C25" s="39"/>
      <c r="D25" s="41">
        <f>SUM(D16:D24)</f>
        <v>9.05</v>
      </c>
      <c r="E25" s="39"/>
      <c r="F25" s="38">
        <f>SUM(F16:F24)</f>
        <v>4</v>
      </c>
      <c r="G25" s="39"/>
      <c r="H25" s="38">
        <f>SUM(H16:H24)</f>
        <v>0.9500000000000002</v>
      </c>
      <c r="I25" s="115"/>
      <c r="J25" s="40"/>
      <c r="K25" s="39"/>
      <c r="L25" s="41">
        <f>SUM(L16:L24)</f>
        <v>1.5150000000000001</v>
      </c>
      <c r="M25" s="39"/>
      <c r="N25" s="42">
        <f>SUM(N16:N24)</f>
        <v>2.71</v>
      </c>
      <c r="O25" s="42">
        <f>SUM(O16:O24)</f>
        <v>3.3</v>
      </c>
      <c r="P25" s="39"/>
      <c r="Q25" s="42">
        <f>SUM(Q16:Q24)</f>
        <v>0.44500000000000006</v>
      </c>
      <c r="R25" s="43">
        <f>SUM(R16:R24)</f>
        <v>0.6</v>
      </c>
      <c r="S25" s="39"/>
      <c r="T25" s="41">
        <f>SUM(T16:T24)</f>
        <v>8.030000000000001</v>
      </c>
      <c r="U25" s="39"/>
      <c r="V25" s="42">
        <f>SUM(V16:V24)</f>
        <v>3.5549999999999997</v>
      </c>
      <c r="W25" s="42">
        <f>SUM(W16:W24)</f>
        <v>3.95</v>
      </c>
      <c r="X25" s="39"/>
      <c r="Y25" s="42">
        <f>SUM(Y16:Y24)</f>
        <v>0.72</v>
      </c>
      <c r="Z25" s="43">
        <f>SUM(Z16:Z24)</f>
        <v>0.9000000000000001</v>
      </c>
      <c r="AA25" s="39"/>
      <c r="AB25" s="41">
        <f>SUM(AB16:AB24)</f>
        <v>7.61</v>
      </c>
      <c r="AC25" s="39"/>
      <c r="AD25" s="42">
        <f>SUM(AD16:AD24)</f>
        <v>3.9000000000000004</v>
      </c>
      <c r="AE25" s="42">
        <f>SUM(AE16:AE24)</f>
        <v>3.95</v>
      </c>
      <c r="AF25" s="39"/>
      <c r="AG25" s="42">
        <f>SUM(AG16:AG24)</f>
        <v>0.9000000000000001</v>
      </c>
      <c r="AH25" s="43">
        <f>SUM(AH16:AH24)</f>
        <v>0.9000000000000001</v>
      </c>
      <c r="AI25" s="39"/>
      <c r="AJ25" s="41">
        <f>SUM(AJ16:AJ24)</f>
        <v>6.99</v>
      </c>
      <c r="AK25" s="39"/>
      <c r="AL25" s="42">
        <f>SUM(AL16:AL24)</f>
        <v>3.5549999999999997</v>
      </c>
      <c r="AM25" s="42">
        <f>SUM(AM16:AM24)</f>
        <v>3.95</v>
      </c>
      <c r="AN25" s="39"/>
      <c r="AO25" s="42">
        <f>SUM(AO16:AO24)</f>
        <v>0.6200000000000001</v>
      </c>
      <c r="AP25" s="43">
        <f>SUM(AP16:AP24)</f>
        <v>0.9000000000000001</v>
      </c>
      <c r="AQ25" s="39"/>
      <c r="AR25" s="41">
        <f>SUM(AR16:AR24)</f>
        <v>8.25</v>
      </c>
      <c r="AS25" s="39"/>
      <c r="AT25" s="42">
        <f>SUM(AT16:AT24)</f>
        <v>3.8200000000000003</v>
      </c>
      <c r="AU25" s="42">
        <f>SUM(AU16:AU24)</f>
        <v>4</v>
      </c>
      <c r="AV25" s="39"/>
      <c r="AW25" s="42">
        <f>SUM(AW16:AW24)</f>
        <v>0.9500000000000002</v>
      </c>
      <c r="AX25" s="43">
        <f>SUM(AX16:AX24)</f>
        <v>0.9500000000000002</v>
      </c>
      <c r="AY25" s="39"/>
      <c r="AZ25" s="41">
        <f>SUM(AZ16:AZ24)</f>
        <v>5.325</v>
      </c>
      <c r="BA25" s="39"/>
      <c r="BB25" s="42">
        <f>SUM(BB16:BB24)</f>
        <v>3.4600000000000004</v>
      </c>
      <c r="BC25" s="42">
        <f>SUM(BC16:BC24)</f>
        <v>3.95</v>
      </c>
      <c r="BD25" s="39"/>
      <c r="BE25" s="42">
        <f>SUM(BE16:BE24)</f>
        <v>0.7849999999999999</v>
      </c>
      <c r="BF25" s="43">
        <f>SUM(BF16:BF24)</f>
        <v>0.9000000000000001</v>
      </c>
      <c r="BG25" s="39"/>
      <c r="BH25" s="41">
        <f>SUM(BH16:BH24)</f>
        <v>6.045</v>
      </c>
      <c r="BI25" s="39"/>
      <c r="BJ25" s="42">
        <f>SUM(BJ16:BJ24)</f>
        <v>3.33</v>
      </c>
      <c r="BK25" s="42">
        <f>SUM(BK16:BK24)</f>
        <v>3.9000000000000004</v>
      </c>
      <c r="BL25" s="39"/>
      <c r="BM25" s="42">
        <f>SUM(BM16:BM24)</f>
        <v>0.67</v>
      </c>
      <c r="BN25" s="43">
        <f>SUM(BN16:BN24)</f>
        <v>0.8500000000000001</v>
      </c>
      <c r="BO25" s="39"/>
      <c r="BP25" s="41">
        <f>SUM(BP16:BP24)</f>
        <v>5.23</v>
      </c>
      <c r="BQ25" s="39"/>
      <c r="BR25" s="42">
        <f>SUM(BR16:BR24)</f>
        <v>3.38</v>
      </c>
      <c r="BS25" s="42">
        <f>SUM(BS16:BS24)</f>
        <v>3.95</v>
      </c>
      <c r="BT25" s="39"/>
      <c r="BU25" s="42">
        <f>SUM(BU16:BU24)</f>
        <v>0.49499999999999994</v>
      </c>
      <c r="BV25" s="43">
        <f>SUM(BV16:BV24)</f>
        <v>0.9000000000000001</v>
      </c>
      <c r="BW25" s="39"/>
      <c r="BX25" s="41">
        <f>SUM(BX16:BX24)</f>
        <v>2.465</v>
      </c>
      <c r="BY25" s="39"/>
      <c r="BZ25" s="42">
        <f>SUM(BZ16:BZ24)</f>
        <v>2.42</v>
      </c>
      <c r="CA25" s="42">
        <f>SUM(CA16:CA24)</f>
        <v>2.55</v>
      </c>
      <c r="CB25" s="39"/>
      <c r="CC25" s="42">
        <f>SUM(CC16:CC24)</f>
        <v>0.39999999999999997</v>
      </c>
      <c r="CD25" s="43">
        <f>SUM(CD16:CD24)</f>
        <v>0.44999999999999996</v>
      </c>
    </row>
    <row r="26" spans="1:82" s="3" customFormat="1" ht="12.75">
      <c r="A26" s="23" t="s">
        <v>50</v>
      </c>
      <c r="B26" s="26"/>
      <c r="C26" s="27"/>
      <c r="D26" s="28"/>
      <c r="E26" s="27"/>
      <c r="F26" s="105">
        <f>SUM(D34,F34,H34)</f>
        <v>9.5</v>
      </c>
      <c r="G26" s="27"/>
      <c r="H26" s="28"/>
      <c r="I26" s="113"/>
      <c r="J26" s="29"/>
      <c r="K26" s="27"/>
      <c r="L26" s="30"/>
      <c r="M26" s="27"/>
      <c r="N26" s="33">
        <f>L34+N34+Q34</f>
        <v>4.565</v>
      </c>
      <c r="O26" s="30"/>
      <c r="P26" s="27"/>
      <c r="Q26" s="31"/>
      <c r="R26" s="30"/>
      <c r="S26" s="27"/>
      <c r="T26" s="30"/>
      <c r="U26" s="27"/>
      <c r="V26" s="33">
        <f>T34+V34+Y34</f>
        <v>7.4875</v>
      </c>
      <c r="W26" s="30"/>
      <c r="X26" s="27"/>
      <c r="Y26" s="31"/>
      <c r="Z26" s="30"/>
      <c r="AA26" s="27"/>
      <c r="AB26" s="30"/>
      <c r="AC26" s="27"/>
      <c r="AD26" s="33">
        <f>AB34+AD34+AG34</f>
        <v>9.090000000000002</v>
      </c>
      <c r="AE26" s="30"/>
      <c r="AF26" s="27"/>
      <c r="AG26" s="31"/>
      <c r="AH26" s="30"/>
      <c r="AI26" s="27"/>
      <c r="AJ26" s="30"/>
      <c r="AK26" s="27"/>
      <c r="AL26" s="33">
        <f>AJ34+AL34+AO34</f>
        <v>7.82</v>
      </c>
      <c r="AM26" s="30"/>
      <c r="AN26" s="27"/>
      <c r="AO26" s="31"/>
      <c r="AP26" s="30"/>
      <c r="AQ26" s="27"/>
      <c r="AR26" s="30"/>
      <c r="AS26" s="27"/>
      <c r="AT26" s="33">
        <f>AR34+AT34+AW34</f>
        <v>8.310000000000002</v>
      </c>
      <c r="AU26" s="30"/>
      <c r="AV26" s="27"/>
      <c r="AW26" s="31"/>
      <c r="AX26" s="30"/>
      <c r="AY26" s="27"/>
      <c r="AZ26" s="30"/>
      <c r="BA26" s="27"/>
      <c r="BB26" s="33">
        <f>AZ34+BB34+BE34</f>
        <v>5.3825</v>
      </c>
      <c r="BC26" s="30"/>
      <c r="BD26" s="27"/>
      <c r="BE26" s="31"/>
      <c r="BF26" s="30"/>
      <c r="BG26" s="27"/>
      <c r="BH26" s="30"/>
      <c r="BI26" s="27"/>
      <c r="BJ26" s="33">
        <f>BH34+BJ34+BM34</f>
        <v>6.199999999999999</v>
      </c>
      <c r="BK26" s="30"/>
      <c r="BL26" s="27"/>
      <c r="BM26" s="31"/>
      <c r="BN26" s="30"/>
      <c r="BO26" s="27"/>
      <c r="BP26" s="30"/>
      <c r="BQ26" s="27"/>
      <c r="BR26" s="33">
        <f>BP34+BR34+BU34</f>
        <v>8.4675</v>
      </c>
      <c r="BS26" s="30"/>
      <c r="BT26" s="27"/>
      <c r="BU26" s="31"/>
      <c r="BV26" s="30"/>
      <c r="BW26" s="27"/>
      <c r="BX26" s="30"/>
      <c r="BY26" s="27"/>
      <c r="BZ26" s="33">
        <f>BX34+BZ34+CC34</f>
        <v>4.61</v>
      </c>
      <c r="CA26" s="30"/>
      <c r="CB26" s="27"/>
      <c r="CC26" s="31"/>
      <c r="CD26" s="30"/>
    </row>
    <row r="27" spans="1:82" s="2" customFormat="1" ht="12.75">
      <c r="A27" s="18" t="s">
        <v>32</v>
      </c>
      <c r="B27" s="107">
        <v>2.5</v>
      </c>
      <c r="C27" s="110">
        <v>90</v>
      </c>
      <c r="D27" s="20">
        <f aca="true" t="shared" si="98" ref="D27:D33">$B27*C27/100</f>
        <v>2.25</v>
      </c>
      <c r="E27" s="110">
        <v>5</v>
      </c>
      <c r="F27" s="20">
        <f aca="true" t="shared" si="99" ref="F27:F33">$B27*E27/100</f>
        <v>0.125</v>
      </c>
      <c r="G27" s="110">
        <v>5</v>
      </c>
      <c r="H27" s="20">
        <f aca="true" t="shared" si="100" ref="H27:H33">$B27*G27/100</f>
        <v>0.125</v>
      </c>
      <c r="I27" s="114">
        <f aca="true" t="shared" si="101" ref="I27:I33">C27+E27+G27</f>
        <v>100</v>
      </c>
      <c r="J27" s="17"/>
      <c r="K27" s="19">
        <v>50</v>
      </c>
      <c r="L27" s="20">
        <f aca="true" t="shared" si="102" ref="L27:L33">K27*$D27/100</f>
        <v>1.125</v>
      </c>
      <c r="M27" s="19">
        <v>50</v>
      </c>
      <c r="N27" s="21">
        <f aca="true" t="shared" si="103" ref="N27:N33">M27*$F27/100</f>
        <v>0.0625</v>
      </c>
      <c r="O27" s="21">
        <f aca="true" t="shared" si="104" ref="O27:O33">IF(M27&gt;0,$F27,0)</f>
        <v>0.125</v>
      </c>
      <c r="P27" s="19">
        <v>50</v>
      </c>
      <c r="Q27" s="21">
        <f aca="true" t="shared" si="105" ref="Q27:Q33">P27*$H27/100</f>
        <v>0.0625</v>
      </c>
      <c r="R27" s="20">
        <f aca="true" t="shared" si="106" ref="R27:R33">IF(K27&gt;0,$H27,0)</f>
        <v>0.125</v>
      </c>
      <c r="S27" s="19">
        <v>50</v>
      </c>
      <c r="T27" s="20">
        <f aca="true" t="shared" si="107" ref="T27:T33">S27*$D27/100</f>
        <v>1.125</v>
      </c>
      <c r="U27" s="19">
        <v>90</v>
      </c>
      <c r="V27" s="21">
        <f aca="true" t="shared" si="108" ref="V27:V33">U27*$F27/100</f>
        <v>0.1125</v>
      </c>
      <c r="W27" s="21">
        <f aca="true" t="shared" si="109" ref="W27:W33">IF(U27&gt;0,$F27,0)</f>
        <v>0.125</v>
      </c>
      <c r="X27" s="19">
        <v>80</v>
      </c>
      <c r="Y27" s="21">
        <f aca="true" t="shared" si="110" ref="Y27:Y33">X27*$H27/100</f>
        <v>0.1</v>
      </c>
      <c r="Z27" s="20">
        <f aca="true" t="shared" si="111" ref="Z27:Z33">IF(S27&gt;0,$H27,0)</f>
        <v>0.125</v>
      </c>
      <c r="AA27" s="19">
        <v>90</v>
      </c>
      <c r="AB27" s="20">
        <f aca="true" t="shared" si="112" ref="AB27:AB33">AA27*$D27/100</f>
        <v>2.025</v>
      </c>
      <c r="AC27" s="19">
        <v>100</v>
      </c>
      <c r="AD27" s="21">
        <f aca="true" t="shared" si="113" ref="AD27:AD33">AC27*$F27/100</f>
        <v>0.125</v>
      </c>
      <c r="AE27" s="21">
        <f aca="true" t="shared" si="114" ref="AE27:AE33">IF(AC27&gt;0,$F27,0)</f>
        <v>0.125</v>
      </c>
      <c r="AF27" s="19">
        <v>100</v>
      </c>
      <c r="AG27" s="21">
        <f aca="true" t="shared" si="115" ref="AG27:AG33">AF27*$H27/100</f>
        <v>0.125</v>
      </c>
      <c r="AH27" s="20">
        <f aca="true" t="shared" si="116" ref="AH27:AH33">IF(AA27&gt;0,$H27,0)</f>
        <v>0.125</v>
      </c>
      <c r="AI27" s="19">
        <v>80</v>
      </c>
      <c r="AJ27" s="20">
        <f aca="true" t="shared" si="117" ref="AJ27:AJ33">AI27*$D27/100</f>
        <v>1.8</v>
      </c>
      <c r="AK27" s="19">
        <v>90</v>
      </c>
      <c r="AL27" s="21">
        <f aca="true" t="shared" si="118" ref="AL27:AL33">AK27*$F27/100</f>
        <v>0.1125</v>
      </c>
      <c r="AM27" s="21">
        <f aca="true" t="shared" si="119" ref="AM27:AM33">IF(AK27&gt;0,$F27,0)</f>
        <v>0.125</v>
      </c>
      <c r="AN27" s="19">
        <v>70</v>
      </c>
      <c r="AO27" s="21">
        <f aca="true" t="shared" si="120" ref="AO27:AO33">AN27*$H27/100</f>
        <v>0.0875</v>
      </c>
      <c r="AP27" s="20">
        <f aca="true" t="shared" si="121" ref="AP27:AP33">IF(AI27&gt;0,$H27,0)</f>
        <v>0.125</v>
      </c>
      <c r="AQ27" s="19">
        <v>80</v>
      </c>
      <c r="AR27" s="20">
        <f aca="true" t="shared" si="122" ref="AR27:AR33">AQ27*$D27/100</f>
        <v>1.8</v>
      </c>
      <c r="AS27" s="19">
        <v>80</v>
      </c>
      <c r="AT27" s="21">
        <f aca="true" t="shared" si="123" ref="AT27:AT33">AS27*$F27/100</f>
        <v>0.1</v>
      </c>
      <c r="AU27" s="21">
        <f aca="true" t="shared" si="124" ref="AU27:AU33">IF(AS27&gt;0,$F27,0)</f>
        <v>0.125</v>
      </c>
      <c r="AV27" s="19">
        <v>80</v>
      </c>
      <c r="AW27" s="21">
        <f aca="true" t="shared" si="125" ref="AW27:AW33">AV27*$H27/100</f>
        <v>0.1</v>
      </c>
      <c r="AX27" s="20">
        <f aca="true" t="shared" si="126" ref="AX27:AX33">IF(AQ27&gt;0,$H27,0)</f>
        <v>0.125</v>
      </c>
      <c r="AY27" s="19">
        <v>80</v>
      </c>
      <c r="AZ27" s="20">
        <f aca="true" t="shared" si="127" ref="AZ27:AZ33">AY27*$D27/100</f>
        <v>1.8</v>
      </c>
      <c r="BA27" s="19">
        <v>80</v>
      </c>
      <c r="BB27" s="21">
        <f aca="true" t="shared" si="128" ref="BB27:BB33">BA27*$F27/100</f>
        <v>0.1</v>
      </c>
      <c r="BC27" s="21">
        <f aca="true" t="shared" si="129" ref="BC27:BC33">IF(BA27&gt;0,$F27,0)</f>
        <v>0.125</v>
      </c>
      <c r="BD27" s="19">
        <v>90</v>
      </c>
      <c r="BE27" s="21">
        <f aca="true" t="shared" si="130" ref="BE27:BE33">BD27*$H27/100</f>
        <v>0.1125</v>
      </c>
      <c r="BF27" s="20">
        <f aca="true" t="shared" si="131" ref="BF27:BF33">IF(AY27&gt;0,$H27,0)</f>
        <v>0.125</v>
      </c>
      <c r="BG27" s="19">
        <v>50</v>
      </c>
      <c r="BH27" s="20">
        <f aca="true" t="shared" si="132" ref="BH27:BH33">BG27*$D27/100</f>
        <v>1.125</v>
      </c>
      <c r="BI27" s="19">
        <v>80</v>
      </c>
      <c r="BJ27" s="21">
        <f aca="true" t="shared" si="133" ref="BJ27:BJ33">BI27*$F27/100</f>
        <v>0.1</v>
      </c>
      <c r="BK27" s="21">
        <f aca="true" t="shared" si="134" ref="BK27:BK33">IF(BI27&gt;0,$F27,0)</f>
        <v>0.125</v>
      </c>
      <c r="BL27" s="19">
        <v>80</v>
      </c>
      <c r="BM27" s="21">
        <f aca="true" t="shared" si="135" ref="BM27:BM33">BL27*$H27/100</f>
        <v>0.1</v>
      </c>
      <c r="BN27" s="20">
        <f aca="true" t="shared" si="136" ref="BN27:BN33">IF(BG27&gt;0,$H27,0)</f>
        <v>0.125</v>
      </c>
      <c r="BO27" s="19">
        <v>100</v>
      </c>
      <c r="BP27" s="20">
        <f aca="true" t="shared" si="137" ref="BP27:BP33">BO27*$D27/100</f>
        <v>2.25</v>
      </c>
      <c r="BQ27" s="19">
        <v>90</v>
      </c>
      <c r="BR27" s="21">
        <f aca="true" t="shared" si="138" ref="BR27:BR33">BQ27*$F27/100</f>
        <v>0.1125</v>
      </c>
      <c r="BS27" s="21">
        <f aca="true" t="shared" si="139" ref="BS27:BS33">IF(BQ27&gt;0,$F27,0)</f>
        <v>0.125</v>
      </c>
      <c r="BT27" s="19">
        <v>60</v>
      </c>
      <c r="BU27" s="21">
        <f aca="true" t="shared" si="140" ref="BU27:BU33">BT27*$H27/100</f>
        <v>0.075</v>
      </c>
      <c r="BV27" s="20">
        <f aca="true" t="shared" si="141" ref="BV27:BV33">IF(BO27&gt;0,$H27,0)</f>
        <v>0.125</v>
      </c>
      <c r="BW27" s="19">
        <v>70</v>
      </c>
      <c r="BX27" s="20">
        <f aca="true" t="shared" si="142" ref="BX27:BX33">BW27*$D27/100</f>
        <v>1.575</v>
      </c>
      <c r="BY27" s="19">
        <v>90</v>
      </c>
      <c r="BZ27" s="21">
        <f aca="true" t="shared" si="143" ref="BZ27:BZ33">BY27*$F27/100</f>
        <v>0.1125</v>
      </c>
      <c r="CA27" s="21">
        <f aca="true" t="shared" si="144" ref="CA27:CA33">IF(BY27&gt;0,$F27,0)</f>
        <v>0.125</v>
      </c>
      <c r="CB27" s="19">
        <v>90</v>
      </c>
      <c r="CC27" s="21">
        <f aca="true" t="shared" si="145" ref="CC27:CC33">CB27*$H27/100</f>
        <v>0.1125</v>
      </c>
      <c r="CD27" s="20">
        <f aca="true" t="shared" si="146" ref="CD27:CD33">IF(BW27&gt;0,$H27,0)</f>
        <v>0.125</v>
      </c>
    </row>
    <row r="28" spans="1:82" s="2" customFormat="1" ht="12.75">
      <c r="A28" s="13" t="s">
        <v>51</v>
      </c>
      <c r="B28" s="108">
        <v>1</v>
      </c>
      <c r="C28" s="111">
        <v>45</v>
      </c>
      <c r="D28" s="15">
        <f t="shared" si="98"/>
        <v>0.45</v>
      </c>
      <c r="E28" s="111">
        <v>45</v>
      </c>
      <c r="F28" s="15">
        <f t="shared" si="99"/>
        <v>0.45</v>
      </c>
      <c r="G28" s="111">
        <v>10</v>
      </c>
      <c r="H28" s="15">
        <f t="shared" si="100"/>
        <v>0.1</v>
      </c>
      <c r="I28" s="4">
        <f t="shared" si="101"/>
        <v>100</v>
      </c>
      <c r="J28" s="14"/>
      <c r="K28" s="12">
        <v>100</v>
      </c>
      <c r="L28" s="15">
        <f t="shared" si="102"/>
        <v>0.45</v>
      </c>
      <c r="M28" s="12">
        <v>50</v>
      </c>
      <c r="N28" s="16">
        <f t="shared" si="103"/>
        <v>0.225</v>
      </c>
      <c r="O28" s="16">
        <f t="shared" si="104"/>
        <v>0.45</v>
      </c>
      <c r="P28" s="12">
        <v>70</v>
      </c>
      <c r="Q28" s="16">
        <f t="shared" si="105"/>
        <v>0.07</v>
      </c>
      <c r="R28" s="15">
        <f t="shared" si="106"/>
        <v>0.1</v>
      </c>
      <c r="S28" s="12">
        <v>100</v>
      </c>
      <c r="T28" s="15">
        <f t="shared" si="107"/>
        <v>0.45</v>
      </c>
      <c r="U28" s="12">
        <v>100</v>
      </c>
      <c r="V28" s="16">
        <f t="shared" si="108"/>
        <v>0.45</v>
      </c>
      <c r="W28" s="16">
        <f t="shared" si="109"/>
        <v>0.45</v>
      </c>
      <c r="X28" s="12">
        <v>80</v>
      </c>
      <c r="Y28" s="16">
        <f t="shared" si="110"/>
        <v>0.08</v>
      </c>
      <c r="Z28" s="15">
        <f t="shared" si="111"/>
        <v>0.1</v>
      </c>
      <c r="AA28" s="12">
        <v>100</v>
      </c>
      <c r="AB28" s="15">
        <f t="shared" si="112"/>
        <v>0.45</v>
      </c>
      <c r="AC28" s="12">
        <v>100</v>
      </c>
      <c r="AD28" s="16">
        <f t="shared" si="113"/>
        <v>0.45</v>
      </c>
      <c r="AE28" s="16">
        <f t="shared" si="114"/>
        <v>0.45</v>
      </c>
      <c r="AF28" s="12">
        <v>100</v>
      </c>
      <c r="AG28" s="16">
        <f t="shared" si="115"/>
        <v>0.1</v>
      </c>
      <c r="AH28" s="15">
        <f t="shared" si="116"/>
        <v>0.1</v>
      </c>
      <c r="AI28" s="12">
        <v>100</v>
      </c>
      <c r="AJ28" s="15">
        <f t="shared" si="117"/>
        <v>0.45</v>
      </c>
      <c r="AK28" s="12">
        <v>90</v>
      </c>
      <c r="AL28" s="16">
        <f t="shared" si="118"/>
        <v>0.405</v>
      </c>
      <c r="AM28" s="16">
        <f t="shared" si="119"/>
        <v>0.45</v>
      </c>
      <c r="AN28" s="12">
        <v>70</v>
      </c>
      <c r="AO28" s="16">
        <f t="shared" si="120"/>
        <v>0.07</v>
      </c>
      <c r="AP28" s="15">
        <f t="shared" si="121"/>
        <v>0.1</v>
      </c>
      <c r="AQ28" s="12">
        <v>100</v>
      </c>
      <c r="AR28" s="15">
        <f t="shared" si="122"/>
        <v>0.45</v>
      </c>
      <c r="AS28" s="12">
        <v>90</v>
      </c>
      <c r="AT28" s="16">
        <f t="shared" si="123"/>
        <v>0.405</v>
      </c>
      <c r="AU28" s="16">
        <f t="shared" si="124"/>
        <v>0.45</v>
      </c>
      <c r="AV28" s="12">
        <v>100</v>
      </c>
      <c r="AW28" s="16">
        <f t="shared" si="125"/>
        <v>0.1</v>
      </c>
      <c r="AX28" s="15">
        <f t="shared" si="126"/>
        <v>0.1</v>
      </c>
      <c r="AY28" s="12">
        <v>0</v>
      </c>
      <c r="AZ28" s="15">
        <f t="shared" si="127"/>
        <v>0</v>
      </c>
      <c r="BA28" s="12">
        <v>0</v>
      </c>
      <c r="BB28" s="16">
        <f t="shared" si="128"/>
        <v>0</v>
      </c>
      <c r="BC28" s="16">
        <f t="shared" si="129"/>
        <v>0</v>
      </c>
      <c r="BD28" s="12">
        <v>0</v>
      </c>
      <c r="BE28" s="16">
        <f t="shared" si="130"/>
        <v>0</v>
      </c>
      <c r="BF28" s="15">
        <f t="shared" si="131"/>
        <v>0</v>
      </c>
      <c r="BG28" s="12">
        <v>100</v>
      </c>
      <c r="BH28" s="15">
        <f t="shared" si="132"/>
        <v>0.45</v>
      </c>
      <c r="BI28" s="12">
        <v>90</v>
      </c>
      <c r="BJ28" s="16">
        <f t="shared" si="133"/>
        <v>0.405</v>
      </c>
      <c r="BK28" s="16">
        <f t="shared" si="134"/>
        <v>0.45</v>
      </c>
      <c r="BL28" s="12">
        <v>80</v>
      </c>
      <c r="BM28" s="16">
        <f t="shared" si="135"/>
        <v>0.08</v>
      </c>
      <c r="BN28" s="15">
        <f t="shared" si="136"/>
        <v>0.1</v>
      </c>
      <c r="BO28" s="12">
        <v>100</v>
      </c>
      <c r="BP28" s="15">
        <f t="shared" si="137"/>
        <v>0.45</v>
      </c>
      <c r="BQ28" s="12">
        <v>90</v>
      </c>
      <c r="BR28" s="16">
        <f t="shared" si="138"/>
        <v>0.405</v>
      </c>
      <c r="BS28" s="16">
        <f t="shared" si="139"/>
        <v>0.45</v>
      </c>
      <c r="BT28" s="12">
        <v>60</v>
      </c>
      <c r="BU28" s="16">
        <f t="shared" si="140"/>
        <v>0.06</v>
      </c>
      <c r="BV28" s="15">
        <f t="shared" si="141"/>
        <v>0.1</v>
      </c>
      <c r="BW28" s="12">
        <v>0</v>
      </c>
      <c r="BX28" s="15">
        <f t="shared" si="142"/>
        <v>0</v>
      </c>
      <c r="BY28" s="12">
        <v>0</v>
      </c>
      <c r="BZ28" s="16">
        <f t="shared" si="143"/>
        <v>0</v>
      </c>
      <c r="CA28" s="16">
        <f t="shared" si="144"/>
        <v>0</v>
      </c>
      <c r="CB28" s="12">
        <v>0</v>
      </c>
      <c r="CC28" s="16">
        <f t="shared" si="145"/>
        <v>0</v>
      </c>
      <c r="CD28" s="15">
        <f t="shared" si="146"/>
        <v>0</v>
      </c>
    </row>
    <row r="29" spans="1:82" s="2" customFormat="1" ht="12.75">
      <c r="A29" s="18" t="s">
        <v>52</v>
      </c>
      <c r="B29" s="107">
        <v>1</v>
      </c>
      <c r="C29" s="110">
        <v>90</v>
      </c>
      <c r="D29" s="20">
        <f t="shared" si="98"/>
        <v>0.9</v>
      </c>
      <c r="E29" s="110">
        <v>5</v>
      </c>
      <c r="F29" s="20">
        <f t="shared" si="99"/>
        <v>0.05</v>
      </c>
      <c r="G29" s="110">
        <v>5</v>
      </c>
      <c r="H29" s="20">
        <f t="shared" si="100"/>
        <v>0.05</v>
      </c>
      <c r="I29" s="114">
        <f t="shared" si="101"/>
        <v>100</v>
      </c>
      <c r="J29" s="17"/>
      <c r="K29" s="19">
        <v>0</v>
      </c>
      <c r="L29" s="20">
        <f t="shared" si="102"/>
        <v>0</v>
      </c>
      <c r="M29" s="19">
        <v>0</v>
      </c>
      <c r="N29" s="21">
        <f t="shared" si="103"/>
        <v>0</v>
      </c>
      <c r="O29" s="21">
        <f t="shared" si="104"/>
        <v>0</v>
      </c>
      <c r="P29" s="19">
        <v>0</v>
      </c>
      <c r="Q29" s="21">
        <f t="shared" si="105"/>
        <v>0</v>
      </c>
      <c r="R29" s="20">
        <f t="shared" si="106"/>
        <v>0</v>
      </c>
      <c r="S29" s="19">
        <v>50</v>
      </c>
      <c r="T29" s="20">
        <f t="shared" si="107"/>
        <v>0.45</v>
      </c>
      <c r="U29" s="19">
        <v>90</v>
      </c>
      <c r="V29" s="21">
        <f t="shared" si="108"/>
        <v>0.045</v>
      </c>
      <c r="W29" s="21">
        <f t="shared" si="109"/>
        <v>0.05</v>
      </c>
      <c r="X29" s="19">
        <v>80</v>
      </c>
      <c r="Y29" s="21">
        <f t="shared" si="110"/>
        <v>0.04</v>
      </c>
      <c r="Z29" s="20">
        <f t="shared" si="111"/>
        <v>0.05</v>
      </c>
      <c r="AA29" s="19">
        <v>100</v>
      </c>
      <c r="AB29" s="20">
        <f t="shared" si="112"/>
        <v>0.9</v>
      </c>
      <c r="AC29" s="19">
        <v>100</v>
      </c>
      <c r="AD29" s="21">
        <f t="shared" si="113"/>
        <v>0.05</v>
      </c>
      <c r="AE29" s="21">
        <f t="shared" si="114"/>
        <v>0.05</v>
      </c>
      <c r="AF29" s="19">
        <v>100</v>
      </c>
      <c r="AG29" s="21">
        <f t="shared" si="115"/>
        <v>0.05</v>
      </c>
      <c r="AH29" s="20">
        <f t="shared" si="116"/>
        <v>0.05</v>
      </c>
      <c r="AI29" s="19">
        <v>80</v>
      </c>
      <c r="AJ29" s="20">
        <f t="shared" si="117"/>
        <v>0.72</v>
      </c>
      <c r="AK29" s="19">
        <v>90</v>
      </c>
      <c r="AL29" s="21">
        <f t="shared" si="118"/>
        <v>0.045</v>
      </c>
      <c r="AM29" s="21">
        <f t="shared" si="119"/>
        <v>0.05</v>
      </c>
      <c r="AN29" s="19">
        <v>70</v>
      </c>
      <c r="AO29" s="21">
        <f t="shared" si="120"/>
        <v>0.035</v>
      </c>
      <c r="AP29" s="20">
        <f t="shared" si="121"/>
        <v>0.05</v>
      </c>
      <c r="AQ29" s="19">
        <v>100</v>
      </c>
      <c r="AR29" s="20">
        <f t="shared" si="122"/>
        <v>0.9</v>
      </c>
      <c r="AS29" s="19">
        <v>100</v>
      </c>
      <c r="AT29" s="21">
        <f t="shared" si="123"/>
        <v>0.05</v>
      </c>
      <c r="AU29" s="21">
        <f t="shared" si="124"/>
        <v>0.05</v>
      </c>
      <c r="AV29" s="19">
        <v>100</v>
      </c>
      <c r="AW29" s="21">
        <f t="shared" si="125"/>
        <v>0.05</v>
      </c>
      <c r="AX29" s="20">
        <f t="shared" si="126"/>
        <v>0.05</v>
      </c>
      <c r="AY29" s="19">
        <v>60</v>
      </c>
      <c r="AZ29" s="20">
        <f t="shared" si="127"/>
        <v>0.54</v>
      </c>
      <c r="BA29" s="19">
        <v>80</v>
      </c>
      <c r="BB29" s="21">
        <f t="shared" si="128"/>
        <v>0.04</v>
      </c>
      <c r="BC29" s="21">
        <f t="shared" si="129"/>
        <v>0.05</v>
      </c>
      <c r="BD29" s="19">
        <v>90</v>
      </c>
      <c r="BE29" s="21">
        <f t="shared" si="130"/>
        <v>0.045</v>
      </c>
      <c r="BF29" s="20">
        <f t="shared" si="131"/>
        <v>0.05</v>
      </c>
      <c r="BG29" s="19">
        <v>0</v>
      </c>
      <c r="BH29" s="20">
        <f t="shared" si="132"/>
        <v>0</v>
      </c>
      <c r="BI29" s="19">
        <v>0</v>
      </c>
      <c r="BJ29" s="21">
        <f t="shared" si="133"/>
        <v>0</v>
      </c>
      <c r="BK29" s="21">
        <f t="shared" si="134"/>
        <v>0</v>
      </c>
      <c r="BL29" s="19">
        <v>0</v>
      </c>
      <c r="BM29" s="21">
        <f t="shared" si="135"/>
        <v>0</v>
      </c>
      <c r="BN29" s="20">
        <f t="shared" si="136"/>
        <v>0</v>
      </c>
      <c r="BO29" s="19">
        <v>100</v>
      </c>
      <c r="BP29" s="20">
        <f t="shared" si="137"/>
        <v>0.9</v>
      </c>
      <c r="BQ29" s="19">
        <v>90</v>
      </c>
      <c r="BR29" s="21">
        <f t="shared" si="138"/>
        <v>0.045</v>
      </c>
      <c r="BS29" s="21">
        <f t="shared" si="139"/>
        <v>0.05</v>
      </c>
      <c r="BT29" s="19">
        <v>60</v>
      </c>
      <c r="BU29" s="21">
        <f t="shared" si="140"/>
        <v>0.03</v>
      </c>
      <c r="BV29" s="20">
        <f t="shared" si="141"/>
        <v>0.05</v>
      </c>
      <c r="BW29" s="19">
        <v>100</v>
      </c>
      <c r="BX29" s="20">
        <f t="shared" si="142"/>
        <v>0.9</v>
      </c>
      <c r="BY29" s="19">
        <v>100</v>
      </c>
      <c r="BZ29" s="21">
        <f t="shared" si="143"/>
        <v>0.05</v>
      </c>
      <c r="CA29" s="21">
        <f t="shared" si="144"/>
        <v>0.05</v>
      </c>
      <c r="CB29" s="19">
        <v>100</v>
      </c>
      <c r="CC29" s="21">
        <f t="shared" si="145"/>
        <v>0.05</v>
      </c>
      <c r="CD29" s="20">
        <f t="shared" si="146"/>
        <v>0.05</v>
      </c>
    </row>
    <row r="30" spans="1:82" s="2" customFormat="1" ht="25.5">
      <c r="A30" s="13" t="s">
        <v>30</v>
      </c>
      <c r="B30" s="108">
        <v>2</v>
      </c>
      <c r="C30" s="111">
        <v>45</v>
      </c>
      <c r="D30" s="15">
        <f t="shared" si="98"/>
        <v>0.9</v>
      </c>
      <c r="E30" s="111">
        <v>45</v>
      </c>
      <c r="F30" s="15">
        <f t="shared" si="99"/>
        <v>0.9</v>
      </c>
      <c r="G30" s="111">
        <v>10</v>
      </c>
      <c r="H30" s="15">
        <f t="shared" si="100"/>
        <v>0.2</v>
      </c>
      <c r="I30" s="4">
        <f t="shared" si="101"/>
        <v>100</v>
      </c>
      <c r="J30" s="14"/>
      <c r="K30" s="12">
        <v>50</v>
      </c>
      <c r="L30" s="15">
        <f t="shared" si="102"/>
        <v>0.45</v>
      </c>
      <c r="M30" s="12">
        <v>80</v>
      </c>
      <c r="N30" s="16">
        <f t="shared" si="103"/>
        <v>0.72</v>
      </c>
      <c r="O30" s="16">
        <f t="shared" si="104"/>
        <v>0.9</v>
      </c>
      <c r="P30" s="12">
        <v>70</v>
      </c>
      <c r="Q30" s="16">
        <f t="shared" si="105"/>
        <v>0.14</v>
      </c>
      <c r="R30" s="15">
        <f>IF(K30&gt;0,$H30,0)</f>
        <v>0.2</v>
      </c>
      <c r="S30" s="12">
        <v>100</v>
      </c>
      <c r="T30" s="15">
        <f t="shared" si="107"/>
        <v>0.9</v>
      </c>
      <c r="U30" s="12">
        <v>90</v>
      </c>
      <c r="V30" s="16">
        <f t="shared" si="108"/>
        <v>0.81</v>
      </c>
      <c r="W30" s="16">
        <f t="shared" si="109"/>
        <v>0.9</v>
      </c>
      <c r="X30" s="12">
        <v>80</v>
      </c>
      <c r="Y30" s="16">
        <f t="shared" si="110"/>
        <v>0.16</v>
      </c>
      <c r="Z30" s="15">
        <f t="shared" si="111"/>
        <v>0.2</v>
      </c>
      <c r="AA30" s="12">
        <v>100</v>
      </c>
      <c r="AB30" s="15">
        <f t="shared" si="112"/>
        <v>0.9</v>
      </c>
      <c r="AC30" s="12">
        <v>100</v>
      </c>
      <c r="AD30" s="16">
        <f t="shared" si="113"/>
        <v>0.9</v>
      </c>
      <c r="AE30" s="16">
        <f t="shared" si="114"/>
        <v>0.9</v>
      </c>
      <c r="AF30" s="12">
        <v>100</v>
      </c>
      <c r="AG30" s="16">
        <f t="shared" si="115"/>
        <v>0.2</v>
      </c>
      <c r="AH30" s="15">
        <f t="shared" si="116"/>
        <v>0.2</v>
      </c>
      <c r="AI30" s="12">
        <v>80</v>
      </c>
      <c r="AJ30" s="15">
        <f t="shared" si="117"/>
        <v>0.72</v>
      </c>
      <c r="AK30" s="12">
        <v>80</v>
      </c>
      <c r="AL30" s="16">
        <f t="shared" si="118"/>
        <v>0.72</v>
      </c>
      <c r="AM30" s="16">
        <f t="shared" si="119"/>
        <v>0.9</v>
      </c>
      <c r="AN30" s="12">
        <v>70</v>
      </c>
      <c r="AO30" s="16">
        <f t="shared" si="120"/>
        <v>0.14</v>
      </c>
      <c r="AP30" s="15">
        <f t="shared" si="121"/>
        <v>0.2</v>
      </c>
      <c r="AQ30" s="12">
        <v>80</v>
      </c>
      <c r="AR30" s="15">
        <f t="shared" si="122"/>
        <v>0.72</v>
      </c>
      <c r="AS30" s="12">
        <v>70</v>
      </c>
      <c r="AT30" s="16">
        <f t="shared" si="123"/>
        <v>0.63</v>
      </c>
      <c r="AU30" s="16">
        <f t="shared" si="124"/>
        <v>0.9</v>
      </c>
      <c r="AV30" s="12">
        <v>70</v>
      </c>
      <c r="AW30" s="16">
        <f t="shared" si="125"/>
        <v>0.14</v>
      </c>
      <c r="AX30" s="15">
        <f t="shared" si="126"/>
        <v>0.2</v>
      </c>
      <c r="AY30" s="12">
        <v>0</v>
      </c>
      <c r="AZ30" s="15">
        <f t="shared" si="127"/>
        <v>0</v>
      </c>
      <c r="BA30" s="12">
        <v>0</v>
      </c>
      <c r="BB30" s="16">
        <f t="shared" si="128"/>
        <v>0</v>
      </c>
      <c r="BC30" s="16">
        <f t="shared" si="129"/>
        <v>0</v>
      </c>
      <c r="BD30" s="12">
        <v>0</v>
      </c>
      <c r="BE30" s="16">
        <f t="shared" si="130"/>
        <v>0</v>
      </c>
      <c r="BF30" s="15">
        <f t="shared" si="131"/>
        <v>0</v>
      </c>
      <c r="BG30" s="12">
        <v>80</v>
      </c>
      <c r="BH30" s="15">
        <f t="shared" si="132"/>
        <v>0.72</v>
      </c>
      <c r="BI30" s="12">
        <v>90</v>
      </c>
      <c r="BJ30" s="16">
        <f t="shared" si="133"/>
        <v>0.81</v>
      </c>
      <c r="BK30" s="16">
        <f t="shared" si="134"/>
        <v>0.9</v>
      </c>
      <c r="BL30" s="12">
        <v>70</v>
      </c>
      <c r="BM30" s="16">
        <f t="shared" si="135"/>
        <v>0.14</v>
      </c>
      <c r="BN30" s="15">
        <f t="shared" si="136"/>
        <v>0.2</v>
      </c>
      <c r="BO30" s="12">
        <v>90</v>
      </c>
      <c r="BP30" s="15">
        <f t="shared" si="137"/>
        <v>0.81</v>
      </c>
      <c r="BQ30" s="12">
        <v>90</v>
      </c>
      <c r="BR30" s="16">
        <f t="shared" si="138"/>
        <v>0.81</v>
      </c>
      <c r="BS30" s="16">
        <f t="shared" si="139"/>
        <v>0.9</v>
      </c>
      <c r="BT30" s="12">
        <v>60</v>
      </c>
      <c r="BU30" s="16">
        <f t="shared" si="140"/>
        <v>0.12</v>
      </c>
      <c r="BV30" s="15">
        <f t="shared" si="141"/>
        <v>0.2</v>
      </c>
      <c r="BW30" s="12">
        <v>0</v>
      </c>
      <c r="BX30" s="15">
        <f t="shared" si="142"/>
        <v>0</v>
      </c>
      <c r="BY30" s="12">
        <v>0</v>
      </c>
      <c r="BZ30" s="16">
        <f t="shared" si="143"/>
        <v>0</v>
      </c>
      <c r="CA30" s="16">
        <f t="shared" si="144"/>
        <v>0</v>
      </c>
      <c r="CB30" s="12">
        <v>0</v>
      </c>
      <c r="CC30" s="16">
        <f t="shared" si="145"/>
        <v>0</v>
      </c>
      <c r="CD30" s="15">
        <f t="shared" si="146"/>
        <v>0</v>
      </c>
    </row>
    <row r="31" spans="1:82" s="2" customFormat="1" ht="12.75">
      <c r="A31" s="18" t="s">
        <v>31</v>
      </c>
      <c r="B31" s="107">
        <v>1</v>
      </c>
      <c r="C31" s="110">
        <v>90</v>
      </c>
      <c r="D31" s="20">
        <f t="shared" si="98"/>
        <v>0.9</v>
      </c>
      <c r="E31" s="110">
        <v>5</v>
      </c>
      <c r="F31" s="20">
        <f t="shared" si="99"/>
        <v>0.05</v>
      </c>
      <c r="G31" s="110">
        <v>5</v>
      </c>
      <c r="H31" s="20">
        <f t="shared" si="100"/>
        <v>0.05</v>
      </c>
      <c r="I31" s="114">
        <f t="shared" si="101"/>
        <v>100</v>
      </c>
      <c r="J31" s="17"/>
      <c r="K31" s="19">
        <v>40</v>
      </c>
      <c r="L31" s="20">
        <f t="shared" si="102"/>
        <v>0.36</v>
      </c>
      <c r="M31" s="19">
        <v>60</v>
      </c>
      <c r="N31" s="21">
        <f t="shared" si="103"/>
        <v>0.03</v>
      </c>
      <c r="O31" s="21">
        <f t="shared" si="104"/>
        <v>0.05</v>
      </c>
      <c r="P31" s="19">
        <v>70</v>
      </c>
      <c r="Q31" s="21">
        <f t="shared" si="105"/>
        <v>0.035</v>
      </c>
      <c r="R31" s="20">
        <f t="shared" si="106"/>
        <v>0.05</v>
      </c>
      <c r="S31" s="19">
        <v>100</v>
      </c>
      <c r="T31" s="20">
        <f t="shared" si="107"/>
        <v>0.9</v>
      </c>
      <c r="U31" s="19">
        <v>90</v>
      </c>
      <c r="V31" s="21">
        <f t="shared" si="108"/>
        <v>0.045</v>
      </c>
      <c r="W31" s="21">
        <f t="shared" si="109"/>
        <v>0.05</v>
      </c>
      <c r="X31" s="19">
        <v>80</v>
      </c>
      <c r="Y31" s="21">
        <f t="shared" si="110"/>
        <v>0.04</v>
      </c>
      <c r="Z31" s="20">
        <f t="shared" si="111"/>
        <v>0.05</v>
      </c>
      <c r="AA31" s="19">
        <v>90</v>
      </c>
      <c r="AB31" s="20">
        <f t="shared" si="112"/>
        <v>0.81</v>
      </c>
      <c r="AC31" s="19">
        <v>90</v>
      </c>
      <c r="AD31" s="21">
        <f t="shared" si="113"/>
        <v>0.045</v>
      </c>
      <c r="AE31" s="21">
        <f t="shared" si="114"/>
        <v>0.05</v>
      </c>
      <c r="AF31" s="19">
        <v>100</v>
      </c>
      <c r="AG31" s="21">
        <f t="shared" si="115"/>
        <v>0.05</v>
      </c>
      <c r="AH31" s="20">
        <f t="shared" si="116"/>
        <v>0.05</v>
      </c>
      <c r="AI31" s="19">
        <v>100</v>
      </c>
      <c r="AJ31" s="20">
        <f t="shared" si="117"/>
        <v>0.9</v>
      </c>
      <c r="AK31" s="19">
        <v>90</v>
      </c>
      <c r="AL31" s="21">
        <f t="shared" si="118"/>
        <v>0.045</v>
      </c>
      <c r="AM31" s="21">
        <f t="shared" si="119"/>
        <v>0.05</v>
      </c>
      <c r="AN31" s="19">
        <v>70</v>
      </c>
      <c r="AO31" s="21">
        <f t="shared" si="120"/>
        <v>0.035</v>
      </c>
      <c r="AP31" s="20">
        <f t="shared" si="121"/>
        <v>0.05</v>
      </c>
      <c r="AQ31" s="19">
        <v>100</v>
      </c>
      <c r="AR31" s="20">
        <f t="shared" si="122"/>
        <v>0.9</v>
      </c>
      <c r="AS31" s="19">
        <v>100</v>
      </c>
      <c r="AT31" s="21">
        <f t="shared" si="123"/>
        <v>0.05</v>
      </c>
      <c r="AU31" s="21">
        <f t="shared" si="124"/>
        <v>0.05</v>
      </c>
      <c r="AV31" s="19">
        <v>100</v>
      </c>
      <c r="AW31" s="21">
        <f t="shared" si="125"/>
        <v>0.05</v>
      </c>
      <c r="AX31" s="20">
        <f t="shared" si="126"/>
        <v>0.05</v>
      </c>
      <c r="AY31" s="19">
        <v>90</v>
      </c>
      <c r="AZ31" s="20">
        <f t="shared" si="127"/>
        <v>0.81</v>
      </c>
      <c r="BA31" s="19">
        <v>90</v>
      </c>
      <c r="BB31" s="21">
        <f t="shared" si="128"/>
        <v>0.045</v>
      </c>
      <c r="BC31" s="21">
        <f t="shared" si="129"/>
        <v>0.05</v>
      </c>
      <c r="BD31" s="19">
        <v>90</v>
      </c>
      <c r="BE31" s="21">
        <f t="shared" si="130"/>
        <v>0.045</v>
      </c>
      <c r="BF31" s="20">
        <f t="shared" si="131"/>
        <v>0.05</v>
      </c>
      <c r="BG31" s="19">
        <v>70</v>
      </c>
      <c r="BH31" s="20">
        <f t="shared" si="132"/>
        <v>0.63</v>
      </c>
      <c r="BI31" s="19">
        <v>90</v>
      </c>
      <c r="BJ31" s="21">
        <f t="shared" si="133"/>
        <v>0.045</v>
      </c>
      <c r="BK31" s="21">
        <f t="shared" si="134"/>
        <v>0.05</v>
      </c>
      <c r="BL31" s="19">
        <v>80</v>
      </c>
      <c r="BM31" s="21">
        <f t="shared" si="135"/>
        <v>0.04</v>
      </c>
      <c r="BN31" s="20">
        <f t="shared" si="136"/>
        <v>0.05</v>
      </c>
      <c r="BO31" s="19">
        <v>80</v>
      </c>
      <c r="BP31" s="20">
        <f t="shared" si="137"/>
        <v>0.72</v>
      </c>
      <c r="BQ31" s="19">
        <v>90</v>
      </c>
      <c r="BR31" s="21">
        <f t="shared" si="138"/>
        <v>0.045</v>
      </c>
      <c r="BS31" s="21">
        <f t="shared" si="139"/>
        <v>0.05</v>
      </c>
      <c r="BT31" s="19">
        <v>60</v>
      </c>
      <c r="BU31" s="21">
        <f t="shared" si="140"/>
        <v>0.03</v>
      </c>
      <c r="BV31" s="20">
        <f t="shared" si="141"/>
        <v>0.05</v>
      </c>
      <c r="BW31" s="19">
        <v>80</v>
      </c>
      <c r="BX31" s="20">
        <f t="shared" si="142"/>
        <v>0.72</v>
      </c>
      <c r="BY31" s="19">
        <v>90</v>
      </c>
      <c r="BZ31" s="21">
        <f t="shared" si="143"/>
        <v>0.045</v>
      </c>
      <c r="CA31" s="21">
        <f t="shared" si="144"/>
        <v>0.05</v>
      </c>
      <c r="CB31" s="19">
        <v>90</v>
      </c>
      <c r="CC31" s="21">
        <f t="shared" si="145"/>
        <v>0.045</v>
      </c>
      <c r="CD31" s="20">
        <f t="shared" si="146"/>
        <v>0.05</v>
      </c>
    </row>
    <row r="32" spans="1:82" s="2" customFormat="1" ht="12.75">
      <c r="A32" s="13" t="s">
        <v>84</v>
      </c>
      <c r="B32" s="108">
        <v>1</v>
      </c>
      <c r="C32" s="111">
        <v>45</v>
      </c>
      <c r="D32" s="15">
        <f t="shared" si="98"/>
        <v>0.45</v>
      </c>
      <c r="E32" s="111">
        <v>45</v>
      </c>
      <c r="F32" s="15">
        <f t="shared" si="99"/>
        <v>0.45</v>
      </c>
      <c r="G32" s="111">
        <v>10</v>
      </c>
      <c r="H32" s="15">
        <f t="shared" si="100"/>
        <v>0.1</v>
      </c>
      <c r="I32" s="4">
        <f t="shared" si="101"/>
        <v>100</v>
      </c>
      <c r="J32" s="14"/>
      <c r="K32" s="12">
        <v>80</v>
      </c>
      <c r="L32" s="15">
        <f t="shared" si="102"/>
        <v>0.36</v>
      </c>
      <c r="M32" s="12">
        <v>90</v>
      </c>
      <c r="N32" s="16">
        <f t="shared" si="103"/>
        <v>0.405</v>
      </c>
      <c r="O32" s="16">
        <f t="shared" si="104"/>
        <v>0.45</v>
      </c>
      <c r="P32" s="12">
        <v>70</v>
      </c>
      <c r="Q32" s="16">
        <f t="shared" si="105"/>
        <v>0.07</v>
      </c>
      <c r="R32" s="15">
        <f t="shared" si="106"/>
        <v>0.1</v>
      </c>
      <c r="S32" s="12">
        <v>100</v>
      </c>
      <c r="T32" s="15">
        <f t="shared" si="107"/>
        <v>0.45</v>
      </c>
      <c r="U32" s="12">
        <v>90</v>
      </c>
      <c r="V32" s="16">
        <f t="shared" si="108"/>
        <v>0.405</v>
      </c>
      <c r="W32" s="16">
        <f t="shared" si="109"/>
        <v>0.45</v>
      </c>
      <c r="X32" s="12">
        <v>80</v>
      </c>
      <c r="Y32" s="16">
        <f t="shared" si="110"/>
        <v>0.08</v>
      </c>
      <c r="Z32" s="15">
        <f t="shared" si="111"/>
        <v>0.1</v>
      </c>
      <c r="AA32" s="12">
        <v>100</v>
      </c>
      <c r="AB32" s="15">
        <f t="shared" si="112"/>
        <v>0.45</v>
      </c>
      <c r="AC32" s="12">
        <v>100</v>
      </c>
      <c r="AD32" s="16">
        <f t="shared" si="113"/>
        <v>0.45</v>
      </c>
      <c r="AE32" s="16">
        <f t="shared" si="114"/>
        <v>0.45</v>
      </c>
      <c r="AF32" s="12">
        <v>100</v>
      </c>
      <c r="AG32" s="16">
        <f t="shared" si="115"/>
        <v>0.1</v>
      </c>
      <c r="AH32" s="15">
        <f t="shared" si="116"/>
        <v>0.1</v>
      </c>
      <c r="AI32" s="12">
        <v>90</v>
      </c>
      <c r="AJ32" s="15">
        <f t="shared" si="117"/>
        <v>0.405</v>
      </c>
      <c r="AK32" s="12">
        <v>90</v>
      </c>
      <c r="AL32" s="16">
        <f t="shared" si="118"/>
        <v>0.405</v>
      </c>
      <c r="AM32" s="16">
        <f t="shared" si="119"/>
        <v>0.45</v>
      </c>
      <c r="AN32" s="12">
        <v>70</v>
      </c>
      <c r="AO32" s="16">
        <f t="shared" si="120"/>
        <v>0.07</v>
      </c>
      <c r="AP32" s="15">
        <f t="shared" si="121"/>
        <v>0.1</v>
      </c>
      <c r="AQ32" s="12">
        <v>100</v>
      </c>
      <c r="AR32" s="15">
        <f t="shared" si="122"/>
        <v>0.45</v>
      </c>
      <c r="AS32" s="12">
        <v>100</v>
      </c>
      <c r="AT32" s="16">
        <f t="shared" si="123"/>
        <v>0.45</v>
      </c>
      <c r="AU32" s="16">
        <f t="shared" si="124"/>
        <v>0.45</v>
      </c>
      <c r="AV32" s="12">
        <v>100</v>
      </c>
      <c r="AW32" s="16">
        <f t="shared" si="125"/>
        <v>0.1</v>
      </c>
      <c r="AX32" s="15">
        <f t="shared" si="126"/>
        <v>0.1</v>
      </c>
      <c r="AY32" s="12">
        <v>90</v>
      </c>
      <c r="AZ32" s="15">
        <f t="shared" si="127"/>
        <v>0.405</v>
      </c>
      <c r="BA32" s="12">
        <v>90</v>
      </c>
      <c r="BB32" s="16">
        <f t="shared" si="128"/>
        <v>0.405</v>
      </c>
      <c r="BC32" s="16">
        <f t="shared" si="129"/>
        <v>0.45</v>
      </c>
      <c r="BD32" s="12">
        <v>90</v>
      </c>
      <c r="BE32" s="16">
        <f t="shared" si="130"/>
        <v>0.09</v>
      </c>
      <c r="BF32" s="15">
        <f t="shared" si="131"/>
        <v>0.1</v>
      </c>
      <c r="BG32" s="12">
        <v>50</v>
      </c>
      <c r="BH32" s="15">
        <f t="shared" si="132"/>
        <v>0.225</v>
      </c>
      <c r="BI32" s="12">
        <v>90</v>
      </c>
      <c r="BJ32" s="16">
        <f t="shared" si="133"/>
        <v>0.405</v>
      </c>
      <c r="BK32" s="16">
        <f t="shared" si="134"/>
        <v>0.45</v>
      </c>
      <c r="BL32" s="12">
        <v>80</v>
      </c>
      <c r="BM32" s="16">
        <f t="shared" si="135"/>
        <v>0.08</v>
      </c>
      <c r="BN32" s="15">
        <f t="shared" si="136"/>
        <v>0.1</v>
      </c>
      <c r="BO32" s="12">
        <v>100</v>
      </c>
      <c r="BP32" s="15">
        <f t="shared" si="137"/>
        <v>0.45</v>
      </c>
      <c r="BQ32" s="12">
        <v>90</v>
      </c>
      <c r="BR32" s="16">
        <f t="shared" si="138"/>
        <v>0.405</v>
      </c>
      <c r="BS32" s="16">
        <f t="shared" si="139"/>
        <v>0.45</v>
      </c>
      <c r="BT32" s="12">
        <v>60</v>
      </c>
      <c r="BU32" s="16">
        <f t="shared" si="140"/>
        <v>0.06</v>
      </c>
      <c r="BV32" s="15">
        <f t="shared" si="141"/>
        <v>0.1</v>
      </c>
      <c r="BW32" s="12">
        <v>100</v>
      </c>
      <c r="BX32" s="15">
        <f t="shared" si="142"/>
        <v>0.45</v>
      </c>
      <c r="BY32" s="12">
        <v>100</v>
      </c>
      <c r="BZ32" s="16">
        <f t="shared" si="143"/>
        <v>0.45</v>
      </c>
      <c r="CA32" s="16">
        <f t="shared" si="144"/>
        <v>0.45</v>
      </c>
      <c r="CB32" s="12">
        <v>100</v>
      </c>
      <c r="CC32" s="16">
        <f t="shared" si="145"/>
        <v>0.1</v>
      </c>
      <c r="CD32" s="15">
        <f t="shared" si="146"/>
        <v>0.1</v>
      </c>
    </row>
    <row r="33" spans="1:82" s="2" customFormat="1" ht="12.75">
      <c r="A33" s="18" t="s">
        <v>80</v>
      </c>
      <c r="B33" s="107">
        <v>1</v>
      </c>
      <c r="C33" s="110">
        <v>45</v>
      </c>
      <c r="D33" s="20">
        <f t="shared" si="98"/>
        <v>0.45</v>
      </c>
      <c r="E33" s="110">
        <v>45</v>
      </c>
      <c r="F33" s="20">
        <f t="shared" si="99"/>
        <v>0.45</v>
      </c>
      <c r="G33" s="110">
        <v>10</v>
      </c>
      <c r="H33" s="20">
        <f t="shared" si="100"/>
        <v>0.1</v>
      </c>
      <c r="I33" s="114">
        <f t="shared" si="101"/>
        <v>100</v>
      </c>
      <c r="J33" s="17"/>
      <c r="K33" s="19">
        <v>0</v>
      </c>
      <c r="L33" s="20">
        <f t="shared" si="102"/>
        <v>0</v>
      </c>
      <c r="M33" s="19">
        <v>0</v>
      </c>
      <c r="N33" s="21">
        <f t="shared" si="103"/>
        <v>0</v>
      </c>
      <c r="O33" s="21">
        <f t="shared" si="104"/>
        <v>0</v>
      </c>
      <c r="P33" s="19">
        <v>0</v>
      </c>
      <c r="Q33" s="21">
        <f t="shared" si="105"/>
        <v>0</v>
      </c>
      <c r="R33" s="20">
        <f t="shared" si="106"/>
        <v>0</v>
      </c>
      <c r="S33" s="19">
        <v>80</v>
      </c>
      <c r="T33" s="20">
        <f t="shared" si="107"/>
        <v>0.36</v>
      </c>
      <c r="U33" s="19">
        <v>90</v>
      </c>
      <c r="V33" s="21">
        <f t="shared" si="108"/>
        <v>0.405</v>
      </c>
      <c r="W33" s="21">
        <f t="shared" si="109"/>
        <v>0.45</v>
      </c>
      <c r="X33" s="19">
        <v>80</v>
      </c>
      <c r="Y33" s="21">
        <f t="shared" si="110"/>
        <v>0.08</v>
      </c>
      <c r="Z33" s="20">
        <f t="shared" si="111"/>
        <v>0.1</v>
      </c>
      <c r="AA33" s="19">
        <v>80</v>
      </c>
      <c r="AB33" s="20">
        <f t="shared" si="112"/>
        <v>0.36</v>
      </c>
      <c r="AC33" s="19">
        <v>100</v>
      </c>
      <c r="AD33" s="21">
        <f t="shared" si="113"/>
        <v>0.45</v>
      </c>
      <c r="AE33" s="21">
        <f t="shared" si="114"/>
        <v>0.45</v>
      </c>
      <c r="AF33" s="19">
        <v>100</v>
      </c>
      <c r="AG33" s="21">
        <f t="shared" si="115"/>
        <v>0.1</v>
      </c>
      <c r="AH33" s="20">
        <f t="shared" si="116"/>
        <v>0.1</v>
      </c>
      <c r="AI33" s="19">
        <v>50</v>
      </c>
      <c r="AJ33" s="20">
        <f t="shared" si="117"/>
        <v>0.225</v>
      </c>
      <c r="AK33" s="19">
        <v>80</v>
      </c>
      <c r="AL33" s="21">
        <f t="shared" si="118"/>
        <v>0.36</v>
      </c>
      <c r="AM33" s="21">
        <f t="shared" si="119"/>
        <v>0.45</v>
      </c>
      <c r="AN33" s="19">
        <v>70</v>
      </c>
      <c r="AO33" s="21">
        <f t="shared" si="120"/>
        <v>0.07</v>
      </c>
      <c r="AP33" s="20">
        <f t="shared" si="121"/>
        <v>0.1</v>
      </c>
      <c r="AQ33" s="19">
        <v>70</v>
      </c>
      <c r="AR33" s="20">
        <f t="shared" si="122"/>
        <v>0.315</v>
      </c>
      <c r="AS33" s="19">
        <v>100</v>
      </c>
      <c r="AT33" s="21">
        <f t="shared" si="123"/>
        <v>0.45</v>
      </c>
      <c r="AU33" s="21">
        <f t="shared" si="124"/>
        <v>0.45</v>
      </c>
      <c r="AV33" s="19">
        <v>100</v>
      </c>
      <c r="AW33" s="21">
        <f t="shared" si="125"/>
        <v>0.1</v>
      </c>
      <c r="AX33" s="20">
        <f t="shared" si="126"/>
        <v>0.1</v>
      </c>
      <c r="AY33" s="19">
        <v>100</v>
      </c>
      <c r="AZ33" s="20">
        <f t="shared" si="127"/>
        <v>0.45</v>
      </c>
      <c r="BA33" s="19">
        <v>90</v>
      </c>
      <c r="BB33" s="21">
        <f t="shared" si="128"/>
        <v>0.405</v>
      </c>
      <c r="BC33" s="21">
        <f t="shared" si="129"/>
        <v>0.45</v>
      </c>
      <c r="BD33" s="19">
        <v>90</v>
      </c>
      <c r="BE33" s="21">
        <f t="shared" si="130"/>
        <v>0.09</v>
      </c>
      <c r="BF33" s="20">
        <f t="shared" si="131"/>
        <v>0.1</v>
      </c>
      <c r="BG33" s="19">
        <v>80</v>
      </c>
      <c r="BH33" s="20">
        <f t="shared" si="132"/>
        <v>0.36</v>
      </c>
      <c r="BI33" s="19">
        <v>90</v>
      </c>
      <c r="BJ33" s="21">
        <f t="shared" si="133"/>
        <v>0.405</v>
      </c>
      <c r="BK33" s="21">
        <f t="shared" si="134"/>
        <v>0.45</v>
      </c>
      <c r="BL33" s="19">
        <v>80</v>
      </c>
      <c r="BM33" s="21">
        <f t="shared" si="135"/>
        <v>0.08</v>
      </c>
      <c r="BN33" s="20">
        <f t="shared" si="136"/>
        <v>0.1</v>
      </c>
      <c r="BO33" s="19">
        <v>50</v>
      </c>
      <c r="BP33" s="20">
        <f t="shared" si="137"/>
        <v>0.225</v>
      </c>
      <c r="BQ33" s="19">
        <v>90</v>
      </c>
      <c r="BR33" s="21">
        <f t="shared" si="138"/>
        <v>0.405</v>
      </c>
      <c r="BS33" s="21">
        <f t="shared" si="139"/>
        <v>0.45</v>
      </c>
      <c r="BT33" s="19">
        <v>60</v>
      </c>
      <c r="BU33" s="21">
        <f t="shared" si="140"/>
        <v>0.06</v>
      </c>
      <c r="BV33" s="20">
        <f t="shared" si="141"/>
        <v>0.1</v>
      </c>
      <c r="BW33" s="19">
        <v>0</v>
      </c>
      <c r="BX33" s="20">
        <f t="shared" si="142"/>
        <v>0</v>
      </c>
      <c r="BY33" s="19">
        <v>0</v>
      </c>
      <c r="BZ33" s="21">
        <f t="shared" si="143"/>
        <v>0</v>
      </c>
      <c r="CA33" s="21">
        <f t="shared" si="144"/>
        <v>0</v>
      </c>
      <c r="CB33" s="19">
        <v>0</v>
      </c>
      <c r="CC33" s="21">
        <f t="shared" si="145"/>
        <v>0</v>
      </c>
      <c r="CD33" s="20">
        <f t="shared" si="146"/>
        <v>0</v>
      </c>
    </row>
    <row r="34" spans="1:82" s="44" customFormat="1" ht="12.75">
      <c r="A34" s="37"/>
      <c r="B34" s="38">
        <f>SUM(B27:B33)</f>
        <v>9.5</v>
      </c>
      <c r="C34" s="39"/>
      <c r="D34" s="41">
        <f>SUM(D27:D33)</f>
        <v>6.300000000000001</v>
      </c>
      <c r="E34" s="39"/>
      <c r="F34" s="41">
        <f>SUM(F27:F33)</f>
        <v>2.475</v>
      </c>
      <c r="G34" s="39"/>
      <c r="H34" s="41">
        <f>SUM(H27:H33)</f>
        <v>0.725</v>
      </c>
      <c r="I34" s="115"/>
      <c r="J34" s="40"/>
      <c r="K34" s="39"/>
      <c r="L34" s="41">
        <f>SUM(L27:L33)</f>
        <v>2.7449999999999997</v>
      </c>
      <c r="M34" s="39"/>
      <c r="N34" s="41">
        <f>SUM(N27:N33)</f>
        <v>1.4425</v>
      </c>
      <c r="O34" s="41">
        <f>SUM(O27:O33)</f>
        <v>1.975</v>
      </c>
      <c r="P34" s="39"/>
      <c r="Q34" s="41">
        <f>SUM(Q27:Q33)</f>
        <v>0.3775</v>
      </c>
      <c r="R34" s="41">
        <f>SUM(R27:R33)</f>
        <v>0.5750000000000001</v>
      </c>
      <c r="S34" s="39"/>
      <c r="T34" s="41">
        <f>SUM(T27:T33)</f>
        <v>4.635</v>
      </c>
      <c r="U34" s="39"/>
      <c r="V34" s="41">
        <f>SUM(V27:V33)</f>
        <v>2.2725</v>
      </c>
      <c r="W34" s="41">
        <f>SUM(W27:W33)</f>
        <v>2.475</v>
      </c>
      <c r="X34" s="39"/>
      <c r="Y34" s="41">
        <f>SUM(Y27:Y33)</f>
        <v>0.58</v>
      </c>
      <c r="Z34" s="41">
        <f>SUM(Z27:Z33)</f>
        <v>0.725</v>
      </c>
      <c r="AA34" s="39"/>
      <c r="AB34" s="41">
        <f>SUM(AB27:AB33)</f>
        <v>5.895000000000001</v>
      </c>
      <c r="AC34" s="39"/>
      <c r="AD34" s="41">
        <f>SUM(AD27:AD33)</f>
        <v>2.47</v>
      </c>
      <c r="AE34" s="41">
        <f>SUM(AE27:AE33)</f>
        <v>2.475</v>
      </c>
      <c r="AF34" s="39"/>
      <c r="AG34" s="41">
        <f>SUM(AG27:AG33)</f>
        <v>0.725</v>
      </c>
      <c r="AH34" s="41">
        <f>SUM(AH27:AH33)</f>
        <v>0.725</v>
      </c>
      <c r="AI34" s="39"/>
      <c r="AJ34" s="41">
        <f>SUM(AJ27:AJ33)</f>
        <v>5.22</v>
      </c>
      <c r="AK34" s="39"/>
      <c r="AL34" s="41">
        <f>SUM(AL27:AL33)</f>
        <v>2.0925000000000002</v>
      </c>
      <c r="AM34" s="41">
        <f>SUM(AM27:AM33)</f>
        <v>2.475</v>
      </c>
      <c r="AN34" s="39"/>
      <c r="AO34" s="41">
        <f>SUM(AO27:AO33)</f>
        <v>0.5075000000000001</v>
      </c>
      <c r="AP34" s="41">
        <f>SUM(AP27:AP33)</f>
        <v>0.725</v>
      </c>
      <c r="AQ34" s="39"/>
      <c r="AR34" s="41">
        <f>SUM(AR27:AR33)</f>
        <v>5.535000000000001</v>
      </c>
      <c r="AS34" s="39"/>
      <c r="AT34" s="41">
        <f>SUM(AT27:AT33)</f>
        <v>2.1350000000000002</v>
      </c>
      <c r="AU34" s="41">
        <f>SUM(AU27:AU33)</f>
        <v>2.475</v>
      </c>
      <c r="AV34" s="39"/>
      <c r="AW34" s="41">
        <f>SUM(AW27:AW33)</f>
        <v>0.64</v>
      </c>
      <c r="AX34" s="41">
        <f>SUM(AX27:AX33)</f>
        <v>0.725</v>
      </c>
      <c r="AY34" s="39"/>
      <c r="AZ34" s="41">
        <f>SUM(AZ27:AZ33)</f>
        <v>4.005</v>
      </c>
      <c r="BA34" s="39"/>
      <c r="BB34" s="41">
        <f>SUM(BB27:BB33)</f>
        <v>0.9950000000000001</v>
      </c>
      <c r="BC34" s="41">
        <f>SUM(BC27:BC33)</f>
        <v>1.125</v>
      </c>
      <c r="BD34" s="39"/>
      <c r="BE34" s="41">
        <f>SUM(BE27:BE33)</f>
        <v>0.38249999999999995</v>
      </c>
      <c r="BF34" s="41">
        <f>SUM(BF27:BF33)</f>
        <v>0.42499999999999993</v>
      </c>
      <c r="BG34" s="39"/>
      <c r="BH34" s="41">
        <f>SUM(BH27:BH33)</f>
        <v>3.51</v>
      </c>
      <c r="BI34" s="39"/>
      <c r="BJ34" s="41">
        <f>SUM(BJ27:BJ33)</f>
        <v>2.17</v>
      </c>
      <c r="BK34" s="41">
        <f>SUM(BK27:BK33)</f>
        <v>2.4250000000000003</v>
      </c>
      <c r="BL34" s="39"/>
      <c r="BM34" s="41">
        <f>SUM(BM27:BM33)</f>
        <v>0.52</v>
      </c>
      <c r="BN34" s="41">
        <f>SUM(BN27:BN33)</f>
        <v>0.675</v>
      </c>
      <c r="BO34" s="39"/>
      <c r="BP34" s="41">
        <f>SUM(BP27:BP33)</f>
        <v>5.805</v>
      </c>
      <c r="BQ34" s="39"/>
      <c r="BR34" s="41">
        <f>SUM(BR27:BR33)</f>
        <v>2.2275</v>
      </c>
      <c r="BS34" s="41">
        <f>SUM(BS27:BS33)</f>
        <v>2.475</v>
      </c>
      <c r="BT34" s="39"/>
      <c r="BU34" s="41">
        <f>SUM(BU27:BU33)</f>
        <v>0.43500000000000005</v>
      </c>
      <c r="BV34" s="41">
        <f>SUM(BV27:BV33)</f>
        <v>0.725</v>
      </c>
      <c r="BW34" s="39"/>
      <c r="BX34" s="41">
        <f>SUM(BX27:BX33)</f>
        <v>3.6450000000000005</v>
      </c>
      <c r="BY34" s="39"/>
      <c r="BZ34" s="41">
        <f>SUM(BZ27:BZ33)</f>
        <v>0.6575</v>
      </c>
      <c r="CA34" s="41">
        <f>SUM(CA27:CA33)</f>
        <v>0.675</v>
      </c>
      <c r="CB34" s="39"/>
      <c r="CC34" s="41">
        <f>SUM(CC27:CC33)</f>
        <v>0.3075</v>
      </c>
      <c r="CD34" s="41">
        <f>SUM(CD27:CD33)</f>
        <v>0.32499999999999996</v>
      </c>
    </row>
    <row r="35" spans="1:82" s="3" customFormat="1" ht="12.75">
      <c r="A35" s="23" t="s">
        <v>53</v>
      </c>
      <c r="B35" s="26"/>
      <c r="C35" s="27"/>
      <c r="D35" s="28"/>
      <c r="E35" s="27"/>
      <c r="F35" s="105">
        <f>SUM(D42,F42,H42)</f>
        <v>11</v>
      </c>
      <c r="G35" s="27"/>
      <c r="H35" s="28"/>
      <c r="I35" s="113"/>
      <c r="J35" s="29"/>
      <c r="K35" s="27"/>
      <c r="L35" s="30"/>
      <c r="M35" s="27"/>
      <c r="N35" s="33">
        <f>L42+N42+Q42</f>
        <v>5.3149999999999995</v>
      </c>
      <c r="O35" s="30"/>
      <c r="P35" s="27"/>
      <c r="Q35" s="31"/>
      <c r="R35" s="30"/>
      <c r="S35" s="27"/>
      <c r="T35" s="30"/>
      <c r="U35" s="27"/>
      <c r="V35" s="33">
        <f>T42+V42+Y42</f>
        <v>9.525</v>
      </c>
      <c r="W35" s="30"/>
      <c r="X35" s="27"/>
      <c r="Y35" s="31"/>
      <c r="Z35" s="30"/>
      <c r="AA35" s="27"/>
      <c r="AB35" s="30"/>
      <c r="AC35" s="27"/>
      <c r="AD35" s="33">
        <f>AB42+AD42+AG42</f>
        <v>11</v>
      </c>
      <c r="AE35" s="30"/>
      <c r="AF35" s="27"/>
      <c r="AG35" s="31"/>
      <c r="AH35" s="30"/>
      <c r="AI35" s="27"/>
      <c r="AJ35" s="30"/>
      <c r="AK35" s="27"/>
      <c r="AL35" s="33">
        <f>AJ42+AL42+AO42</f>
        <v>10.36</v>
      </c>
      <c r="AM35" s="30"/>
      <c r="AN35" s="27"/>
      <c r="AO35" s="31"/>
      <c r="AP35" s="30"/>
      <c r="AQ35" s="27"/>
      <c r="AR35" s="30"/>
      <c r="AS35" s="27"/>
      <c r="AT35" s="33">
        <f>AR42+AT42+AW42</f>
        <v>10.000000000000002</v>
      </c>
      <c r="AU35" s="30"/>
      <c r="AV35" s="27"/>
      <c r="AW35" s="31"/>
      <c r="AX35" s="30"/>
      <c r="AY35" s="27"/>
      <c r="AZ35" s="30"/>
      <c r="BA35" s="27"/>
      <c r="BB35" s="33">
        <f>AZ42+BB42+BE42</f>
        <v>9.415000000000001</v>
      </c>
      <c r="BC35" s="30"/>
      <c r="BD35" s="27"/>
      <c r="BE35" s="31"/>
      <c r="BF35" s="30"/>
      <c r="BG35" s="27"/>
      <c r="BH35" s="30"/>
      <c r="BI35" s="27"/>
      <c r="BJ35" s="33">
        <f>BH42+BJ42+BM42</f>
        <v>8.325000000000001</v>
      </c>
      <c r="BK35" s="30"/>
      <c r="BL35" s="27"/>
      <c r="BM35" s="31"/>
      <c r="BN35" s="30"/>
      <c r="BO35" s="27"/>
      <c r="BP35" s="30"/>
      <c r="BQ35" s="27"/>
      <c r="BR35" s="33">
        <f>BP42+BR42+BU42</f>
        <v>8.280000000000001</v>
      </c>
      <c r="BS35" s="30"/>
      <c r="BT35" s="27"/>
      <c r="BU35" s="31"/>
      <c r="BV35" s="30"/>
      <c r="BW35" s="27"/>
      <c r="BX35" s="30"/>
      <c r="BY35" s="27"/>
      <c r="BZ35" s="33">
        <f>BX42+BZ42+CC42</f>
        <v>7.675</v>
      </c>
      <c r="CA35" s="30"/>
      <c r="CB35" s="27"/>
      <c r="CC35" s="31"/>
      <c r="CD35" s="30"/>
    </row>
    <row r="36" spans="1:82" s="2" customFormat="1" ht="12.75">
      <c r="A36" s="18" t="s">
        <v>54</v>
      </c>
      <c r="B36" s="107">
        <v>3</v>
      </c>
      <c r="C36" s="110">
        <v>70</v>
      </c>
      <c r="D36" s="20">
        <f aca="true" t="shared" si="147" ref="D36:D41">$B36*C36/100</f>
        <v>2.1</v>
      </c>
      <c r="E36" s="110">
        <v>20</v>
      </c>
      <c r="F36" s="20">
        <f aca="true" t="shared" si="148" ref="F36:F41">$B36*E36/100</f>
        <v>0.6</v>
      </c>
      <c r="G36" s="110">
        <v>10</v>
      </c>
      <c r="H36" s="20">
        <f aca="true" t="shared" si="149" ref="H36:H41">$B36*G36/100</f>
        <v>0.3</v>
      </c>
      <c r="I36" s="114">
        <f aca="true" t="shared" si="150" ref="I36:I41">C36+E36+G36</f>
        <v>100</v>
      </c>
      <c r="J36" s="17"/>
      <c r="K36" s="19">
        <v>80</v>
      </c>
      <c r="L36" s="20">
        <f aca="true" t="shared" si="151" ref="L36:L41">K36*$D36/100</f>
        <v>1.68</v>
      </c>
      <c r="M36" s="19">
        <v>90</v>
      </c>
      <c r="N36" s="21">
        <f aca="true" t="shared" si="152" ref="N36:N41">M36*$F36/100</f>
        <v>0.54</v>
      </c>
      <c r="O36" s="21">
        <f aca="true" t="shared" si="153" ref="O36:O41">IF(M36&gt;0,$F36,0)</f>
        <v>0.6</v>
      </c>
      <c r="P36" s="19">
        <v>70</v>
      </c>
      <c r="Q36" s="21">
        <f aca="true" t="shared" si="154" ref="Q36:Q41">P36*$H36/100</f>
        <v>0.21</v>
      </c>
      <c r="R36" s="20">
        <f aca="true" t="shared" si="155" ref="R36:R41">IF(K36&gt;0,$H36,0)</f>
        <v>0.3</v>
      </c>
      <c r="S36" s="19">
        <v>100</v>
      </c>
      <c r="T36" s="20">
        <f aca="true" t="shared" si="156" ref="T36:T41">S36*$D36/100</f>
        <v>2.1</v>
      </c>
      <c r="U36" s="19">
        <v>90</v>
      </c>
      <c r="V36" s="21">
        <f aca="true" t="shared" si="157" ref="V36:V41">U36*$F36/100</f>
        <v>0.54</v>
      </c>
      <c r="W36" s="21">
        <f aca="true" t="shared" si="158" ref="W36:W41">IF(U36&gt;0,$F36,0)</f>
        <v>0.6</v>
      </c>
      <c r="X36" s="19">
        <v>80</v>
      </c>
      <c r="Y36" s="21">
        <f aca="true" t="shared" si="159" ref="Y36:Y41">X36*$H36/100</f>
        <v>0.24</v>
      </c>
      <c r="Z36" s="20">
        <f aca="true" t="shared" si="160" ref="Z36:Z41">IF(S36&gt;0,$H36,0)</f>
        <v>0.3</v>
      </c>
      <c r="AA36" s="19">
        <v>100</v>
      </c>
      <c r="AB36" s="20">
        <f aca="true" t="shared" si="161" ref="AB36:AB41">AA36*$D36/100</f>
        <v>2.1</v>
      </c>
      <c r="AC36" s="19">
        <v>100</v>
      </c>
      <c r="AD36" s="21">
        <f aca="true" t="shared" si="162" ref="AD36:AD41">AC36*$F36/100</f>
        <v>0.6</v>
      </c>
      <c r="AE36" s="21">
        <f aca="true" t="shared" si="163" ref="AE36:AE41">IF(AC36&gt;0,$F36,0)</f>
        <v>0.6</v>
      </c>
      <c r="AF36" s="19">
        <v>100</v>
      </c>
      <c r="AG36" s="21">
        <f aca="true" t="shared" si="164" ref="AG36:AG41">AF36*$H36/100</f>
        <v>0.3</v>
      </c>
      <c r="AH36" s="20">
        <f aca="true" t="shared" si="165" ref="AH36:AH41">IF(AA36&gt;0,$H36,0)</f>
        <v>0.3</v>
      </c>
      <c r="AI36" s="19">
        <v>100</v>
      </c>
      <c r="AJ36" s="20">
        <f aca="true" t="shared" si="166" ref="AJ36:AJ41">AI36*$D36/100</f>
        <v>2.1</v>
      </c>
      <c r="AK36" s="19">
        <v>90</v>
      </c>
      <c r="AL36" s="21">
        <f aca="true" t="shared" si="167" ref="AL36:AL41">AK36*$F36/100</f>
        <v>0.54</v>
      </c>
      <c r="AM36" s="21">
        <f aca="true" t="shared" si="168" ref="AM36:AM41">IF(AK36&gt;0,$F36,0)</f>
        <v>0.6</v>
      </c>
      <c r="AN36" s="19">
        <v>70</v>
      </c>
      <c r="AO36" s="21">
        <f aca="true" t="shared" si="169" ref="AO36:AO41">AN36*$H36/100</f>
        <v>0.21</v>
      </c>
      <c r="AP36" s="20">
        <f aca="true" t="shared" si="170" ref="AP36:AP41">IF(AI36&gt;0,$H36,0)</f>
        <v>0.3</v>
      </c>
      <c r="AQ36" s="19">
        <v>100</v>
      </c>
      <c r="AR36" s="20">
        <f aca="true" t="shared" si="171" ref="AR36:AR41">AQ36*$D36/100</f>
        <v>2.1</v>
      </c>
      <c r="AS36" s="19">
        <v>100</v>
      </c>
      <c r="AT36" s="21">
        <f aca="true" t="shared" si="172" ref="AT36:AT41">AS36*$F36/100</f>
        <v>0.6</v>
      </c>
      <c r="AU36" s="21">
        <f aca="true" t="shared" si="173" ref="AU36:AU41">IF(AS36&gt;0,$F36,0)</f>
        <v>0.6</v>
      </c>
      <c r="AV36" s="19">
        <v>100</v>
      </c>
      <c r="AW36" s="21">
        <f aca="true" t="shared" si="174" ref="AW36:AW41">AV36*$H36/100</f>
        <v>0.3</v>
      </c>
      <c r="AX36" s="20">
        <f aca="true" t="shared" si="175" ref="AX36:AX41">IF(AQ36&gt;0,$H36,0)</f>
        <v>0.3</v>
      </c>
      <c r="AY36" s="19">
        <v>100</v>
      </c>
      <c r="AZ36" s="20">
        <f aca="true" t="shared" si="176" ref="AZ36:AZ41">AY36*$D36/100</f>
        <v>2.1</v>
      </c>
      <c r="BA36" s="19">
        <v>90</v>
      </c>
      <c r="BB36" s="21">
        <f aca="true" t="shared" si="177" ref="BB36:BB41">BA36*$F36/100</f>
        <v>0.54</v>
      </c>
      <c r="BC36" s="21">
        <f aca="true" t="shared" si="178" ref="BC36:BC41">IF(BA36&gt;0,$F36,0)</f>
        <v>0.6</v>
      </c>
      <c r="BD36" s="19">
        <v>90</v>
      </c>
      <c r="BE36" s="21">
        <f aca="true" t="shared" si="179" ref="BE36:BE41">BD36*$H36/100</f>
        <v>0.27</v>
      </c>
      <c r="BF36" s="20">
        <f aca="true" t="shared" si="180" ref="BF36:BF41">IF(AY36&gt;0,$H36,0)</f>
        <v>0.3</v>
      </c>
      <c r="BG36" s="19">
        <v>60</v>
      </c>
      <c r="BH36" s="20">
        <f aca="true" t="shared" si="181" ref="BH36:BH41">BG36*$D36/100</f>
        <v>1.26</v>
      </c>
      <c r="BI36" s="19">
        <v>90</v>
      </c>
      <c r="BJ36" s="21">
        <f aca="true" t="shared" si="182" ref="BJ36:BJ41">BI36*$F36/100</f>
        <v>0.54</v>
      </c>
      <c r="BK36" s="21">
        <f aca="true" t="shared" si="183" ref="BK36:BK41">IF(BI36&gt;0,$F36,0)</f>
        <v>0.6</v>
      </c>
      <c r="BL36" s="19">
        <v>80</v>
      </c>
      <c r="BM36" s="21">
        <f aca="true" t="shared" si="184" ref="BM36:BM41">BL36*$H36/100</f>
        <v>0.24</v>
      </c>
      <c r="BN36" s="20">
        <f aca="true" t="shared" si="185" ref="BN36:BN41">IF(BG36&gt;0,$H36,0)</f>
        <v>0.3</v>
      </c>
      <c r="BO36" s="19">
        <v>70</v>
      </c>
      <c r="BP36" s="20">
        <f aca="true" t="shared" si="186" ref="BP36:BP41">BO36*$D36/100</f>
        <v>1.47</v>
      </c>
      <c r="BQ36" s="19">
        <v>90</v>
      </c>
      <c r="BR36" s="21">
        <f aca="true" t="shared" si="187" ref="BR36:BR41">BQ36*$F36/100</f>
        <v>0.54</v>
      </c>
      <c r="BS36" s="21">
        <f aca="true" t="shared" si="188" ref="BS36:BS41">IF(BQ36&gt;0,$F36,0)</f>
        <v>0.6</v>
      </c>
      <c r="BT36" s="19">
        <v>60</v>
      </c>
      <c r="BU36" s="21">
        <f aca="true" t="shared" si="189" ref="BU36:BU41">BT36*$H36/100</f>
        <v>0.18</v>
      </c>
      <c r="BV36" s="20">
        <f aca="true" t="shared" si="190" ref="BV36:BV41">IF(BO36&gt;0,$H36,0)</f>
        <v>0.3</v>
      </c>
      <c r="BW36" s="19">
        <v>50</v>
      </c>
      <c r="BX36" s="20">
        <f aca="true" t="shared" si="191" ref="BX36:BX41">BW36*$D36/100</f>
        <v>1.05</v>
      </c>
      <c r="BY36" s="19">
        <v>90</v>
      </c>
      <c r="BZ36" s="21">
        <f aca="true" t="shared" si="192" ref="BZ36:BZ41">BY36*$F36/100</f>
        <v>0.54</v>
      </c>
      <c r="CA36" s="21">
        <f aca="true" t="shared" si="193" ref="CA36:CA41">IF(BY36&gt;0,$F36,0)</f>
        <v>0.6</v>
      </c>
      <c r="CB36" s="19">
        <v>90</v>
      </c>
      <c r="CC36" s="21">
        <f aca="true" t="shared" si="194" ref="CC36:CC41">CB36*$H36/100</f>
        <v>0.27</v>
      </c>
      <c r="CD36" s="20">
        <f aca="true" t="shared" si="195" ref="CD36:CD41">IF(BW36&gt;0,$H36,0)</f>
        <v>0.3</v>
      </c>
    </row>
    <row r="37" spans="1:82" s="2" customFormat="1" ht="12.75">
      <c r="A37" s="13" t="s">
        <v>55</v>
      </c>
      <c r="B37" s="108">
        <v>2</v>
      </c>
      <c r="C37" s="111">
        <v>60</v>
      </c>
      <c r="D37" s="15">
        <f t="shared" si="147"/>
        <v>1.2</v>
      </c>
      <c r="E37" s="111">
        <v>35</v>
      </c>
      <c r="F37" s="15">
        <f t="shared" si="148"/>
        <v>0.7</v>
      </c>
      <c r="G37" s="111">
        <v>5</v>
      </c>
      <c r="H37" s="15">
        <f t="shared" si="149"/>
        <v>0.1</v>
      </c>
      <c r="I37" s="4">
        <f t="shared" si="150"/>
        <v>100</v>
      </c>
      <c r="J37" s="14"/>
      <c r="K37" s="12">
        <v>0</v>
      </c>
      <c r="L37" s="15">
        <f t="shared" si="151"/>
        <v>0</v>
      </c>
      <c r="M37" s="12">
        <v>0</v>
      </c>
      <c r="N37" s="16">
        <f t="shared" si="152"/>
        <v>0</v>
      </c>
      <c r="O37" s="16">
        <f t="shared" si="153"/>
        <v>0</v>
      </c>
      <c r="P37" s="12">
        <v>0</v>
      </c>
      <c r="Q37" s="16">
        <f t="shared" si="154"/>
        <v>0</v>
      </c>
      <c r="R37" s="15">
        <f t="shared" si="155"/>
        <v>0</v>
      </c>
      <c r="S37" s="12">
        <v>100</v>
      </c>
      <c r="T37" s="15">
        <f t="shared" si="156"/>
        <v>1.2</v>
      </c>
      <c r="U37" s="12">
        <v>90</v>
      </c>
      <c r="V37" s="16">
        <f t="shared" si="157"/>
        <v>0.6299999999999999</v>
      </c>
      <c r="W37" s="16">
        <f t="shared" si="158"/>
        <v>0.7</v>
      </c>
      <c r="X37" s="12">
        <v>80</v>
      </c>
      <c r="Y37" s="16">
        <f t="shared" si="159"/>
        <v>0.08</v>
      </c>
      <c r="Z37" s="15">
        <f t="shared" si="160"/>
        <v>0.1</v>
      </c>
      <c r="AA37" s="12">
        <v>100</v>
      </c>
      <c r="AB37" s="15">
        <f t="shared" si="161"/>
        <v>1.2</v>
      </c>
      <c r="AC37" s="12">
        <v>100</v>
      </c>
      <c r="AD37" s="16">
        <f t="shared" si="162"/>
        <v>0.7</v>
      </c>
      <c r="AE37" s="16">
        <f t="shared" si="163"/>
        <v>0.7</v>
      </c>
      <c r="AF37" s="12">
        <v>100</v>
      </c>
      <c r="AG37" s="16">
        <f t="shared" si="164"/>
        <v>0.1</v>
      </c>
      <c r="AH37" s="15">
        <f t="shared" si="165"/>
        <v>0.1</v>
      </c>
      <c r="AI37" s="12">
        <v>100</v>
      </c>
      <c r="AJ37" s="15">
        <f t="shared" si="166"/>
        <v>1.2</v>
      </c>
      <c r="AK37" s="12">
        <v>90</v>
      </c>
      <c r="AL37" s="16">
        <f t="shared" si="167"/>
        <v>0.6299999999999999</v>
      </c>
      <c r="AM37" s="16">
        <f t="shared" si="168"/>
        <v>0.7</v>
      </c>
      <c r="AN37" s="12">
        <v>70</v>
      </c>
      <c r="AO37" s="16">
        <f t="shared" si="169"/>
        <v>0.07</v>
      </c>
      <c r="AP37" s="15">
        <f t="shared" si="170"/>
        <v>0.1</v>
      </c>
      <c r="AQ37" s="12">
        <v>100</v>
      </c>
      <c r="AR37" s="15">
        <f t="shared" si="171"/>
        <v>1.2</v>
      </c>
      <c r="AS37" s="12">
        <v>100</v>
      </c>
      <c r="AT37" s="16">
        <f t="shared" si="172"/>
        <v>0.7</v>
      </c>
      <c r="AU37" s="16">
        <f t="shared" si="173"/>
        <v>0.7</v>
      </c>
      <c r="AV37" s="12">
        <v>100</v>
      </c>
      <c r="AW37" s="16">
        <f t="shared" si="174"/>
        <v>0.1</v>
      </c>
      <c r="AX37" s="15">
        <f t="shared" si="175"/>
        <v>0.1</v>
      </c>
      <c r="AY37" s="12">
        <v>100</v>
      </c>
      <c r="AZ37" s="15">
        <f t="shared" si="176"/>
        <v>1.2</v>
      </c>
      <c r="BA37" s="12">
        <v>80</v>
      </c>
      <c r="BB37" s="16">
        <f t="shared" si="177"/>
        <v>0.56</v>
      </c>
      <c r="BC37" s="16">
        <f t="shared" si="178"/>
        <v>0.7</v>
      </c>
      <c r="BD37" s="12">
        <v>80</v>
      </c>
      <c r="BE37" s="16">
        <f t="shared" si="179"/>
        <v>0.08</v>
      </c>
      <c r="BF37" s="15">
        <f t="shared" si="180"/>
        <v>0.1</v>
      </c>
      <c r="BG37" s="12">
        <v>90</v>
      </c>
      <c r="BH37" s="15">
        <f t="shared" si="181"/>
        <v>1.08</v>
      </c>
      <c r="BI37" s="12">
        <v>90</v>
      </c>
      <c r="BJ37" s="16">
        <f t="shared" si="182"/>
        <v>0.6299999999999999</v>
      </c>
      <c r="BK37" s="16">
        <f t="shared" si="183"/>
        <v>0.7</v>
      </c>
      <c r="BL37" s="12">
        <v>80</v>
      </c>
      <c r="BM37" s="16">
        <f t="shared" si="184"/>
        <v>0.08</v>
      </c>
      <c r="BN37" s="15">
        <f t="shared" si="185"/>
        <v>0.1</v>
      </c>
      <c r="BO37" s="12">
        <v>100</v>
      </c>
      <c r="BP37" s="15">
        <f t="shared" si="186"/>
        <v>1.2</v>
      </c>
      <c r="BQ37" s="12">
        <v>90</v>
      </c>
      <c r="BR37" s="16">
        <f t="shared" si="187"/>
        <v>0.6299999999999999</v>
      </c>
      <c r="BS37" s="16">
        <f t="shared" si="188"/>
        <v>0.7</v>
      </c>
      <c r="BT37" s="12">
        <v>60</v>
      </c>
      <c r="BU37" s="16">
        <f t="shared" si="189"/>
        <v>0.06</v>
      </c>
      <c r="BV37" s="15">
        <f t="shared" si="190"/>
        <v>0.1</v>
      </c>
      <c r="BW37" s="12">
        <v>60</v>
      </c>
      <c r="BX37" s="15">
        <f t="shared" si="191"/>
        <v>0.72</v>
      </c>
      <c r="BY37" s="12">
        <v>90</v>
      </c>
      <c r="BZ37" s="16">
        <f t="shared" si="192"/>
        <v>0.6299999999999999</v>
      </c>
      <c r="CA37" s="16">
        <f t="shared" si="193"/>
        <v>0.7</v>
      </c>
      <c r="CB37" s="12">
        <v>100</v>
      </c>
      <c r="CC37" s="16">
        <f t="shared" si="194"/>
        <v>0.1</v>
      </c>
      <c r="CD37" s="15">
        <f t="shared" si="195"/>
        <v>0.1</v>
      </c>
    </row>
    <row r="38" spans="1:82" s="2" customFormat="1" ht="12.75">
      <c r="A38" s="18" t="s">
        <v>56</v>
      </c>
      <c r="B38" s="107">
        <v>2</v>
      </c>
      <c r="C38" s="110">
        <v>60</v>
      </c>
      <c r="D38" s="20">
        <f t="shared" si="147"/>
        <v>1.2</v>
      </c>
      <c r="E38" s="110">
        <v>30</v>
      </c>
      <c r="F38" s="20">
        <f t="shared" si="148"/>
        <v>0.6</v>
      </c>
      <c r="G38" s="110">
        <v>10</v>
      </c>
      <c r="H38" s="20">
        <f t="shared" si="149"/>
        <v>0.2</v>
      </c>
      <c r="I38" s="114">
        <f t="shared" si="150"/>
        <v>100</v>
      </c>
      <c r="J38" s="17"/>
      <c r="K38" s="19">
        <v>30</v>
      </c>
      <c r="L38" s="20">
        <f t="shared" si="151"/>
        <v>0.36</v>
      </c>
      <c r="M38" s="19">
        <v>80</v>
      </c>
      <c r="N38" s="21">
        <f t="shared" si="152"/>
        <v>0.48</v>
      </c>
      <c r="O38" s="21">
        <f t="shared" si="153"/>
        <v>0.6</v>
      </c>
      <c r="P38" s="19">
        <v>70</v>
      </c>
      <c r="Q38" s="21">
        <f t="shared" si="154"/>
        <v>0.14</v>
      </c>
      <c r="R38" s="20">
        <f t="shared" si="155"/>
        <v>0.2</v>
      </c>
      <c r="S38" s="19">
        <v>100</v>
      </c>
      <c r="T38" s="20">
        <f t="shared" si="156"/>
        <v>1.2</v>
      </c>
      <c r="U38" s="19">
        <v>90</v>
      </c>
      <c r="V38" s="21">
        <f t="shared" si="157"/>
        <v>0.54</v>
      </c>
      <c r="W38" s="21">
        <f t="shared" si="158"/>
        <v>0.6</v>
      </c>
      <c r="X38" s="19">
        <v>80</v>
      </c>
      <c r="Y38" s="21">
        <f t="shared" si="159"/>
        <v>0.16</v>
      </c>
      <c r="Z38" s="20">
        <f t="shared" si="160"/>
        <v>0.2</v>
      </c>
      <c r="AA38" s="19">
        <v>100</v>
      </c>
      <c r="AB38" s="20">
        <f t="shared" si="161"/>
        <v>1.2</v>
      </c>
      <c r="AC38" s="19">
        <v>100</v>
      </c>
      <c r="AD38" s="21">
        <f t="shared" si="162"/>
        <v>0.6</v>
      </c>
      <c r="AE38" s="21">
        <f t="shared" si="163"/>
        <v>0.6</v>
      </c>
      <c r="AF38" s="19">
        <v>100</v>
      </c>
      <c r="AG38" s="21">
        <f t="shared" si="164"/>
        <v>0.2</v>
      </c>
      <c r="AH38" s="20">
        <f t="shared" si="165"/>
        <v>0.2</v>
      </c>
      <c r="AI38" s="19">
        <v>100</v>
      </c>
      <c r="AJ38" s="20">
        <f t="shared" si="166"/>
        <v>1.2</v>
      </c>
      <c r="AK38" s="19">
        <v>90</v>
      </c>
      <c r="AL38" s="21">
        <f t="shared" si="167"/>
        <v>0.54</v>
      </c>
      <c r="AM38" s="21">
        <f t="shared" si="168"/>
        <v>0.6</v>
      </c>
      <c r="AN38" s="19">
        <v>70</v>
      </c>
      <c r="AO38" s="21">
        <f t="shared" si="169"/>
        <v>0.14</v>
      </c>
      <c r="AP38" s="20">
        <f t="shared" si="170"/>
        <v>0.2</v>
      </c>
      <c r="AQ38" s="19">
        <v>100</v>
      </c>
      <c r="AR38" s="20">
        <f t="shared" si="171"/>
        <v>1.2</v>
      </c>
      <c r="AS38" s="19">
        <v>100</v>
      </c>
      <c r="AT38" s="21">
        <f t="shared" si="172"/>
        <v>0.6</v>
      </c>
      <c r="AU38" s="21">
        <f t="shared" si="173"/>
        <v>0.6</v>
      </c>
      <c r="AV38" s="19">
        <v>100</v>
      </c>
      <c r="AW38" s="21">
        <f t="shared" si="174"/>
        <v>0.2</v>
      </c>
      <c r="AX38" s="20">
        <f t="shared" si="175"/>
        <v>0.2</v>
      </c>
      <c r="AY38" s="19">
        <v>100</v>
      </c>
      <c r="AZ38" s="20">
        <f t="shared" si="176"/>
        <v>1.2</v>
      </c>
      <c r="BA38" s="19">
        <v>90</v>
      </c>
      <c r="BB38" s="21">
        <f t="shared" si="177"/>
        <v>0.54</v>
      </c>
      <c r="BC38" s="21">
        <f t="shared" si="178"/>
        <v>0.6</v>
      </c>
      <c r="BD38" s="19">
        <v>90</v>
      </c>
      <c r="BE38" s="21">
        <f t="shared" si="179"/>
        <v>0.18</v>
      </c>
      <c r="BF38" s="20">
        <f t="shared" si="180"/>
        <v>0.2</v>
      </c>
      <c r="BG38" s="19">
        <v>100</v>
      </c>
      <c r="BH38" s="20">
        <f t="shared" si="181"/>
        <v>1.2</v>
      </c>
      <c r="BI38" s="19">
        <v>90</v>
      </c>
      <c r="BJ38" s="21">
        <f t="shared" si="182"/>
        <v>0.54</v>
      </c>
      <c r="BK38" s="21">
        <f t="shared" si="183"/>
        <v>0.6</v>
      </c>
      <c r="BL38" s="19">
        <v>80</v>
      </c>
      <c r="BM38" s="21">
        <f t="shared" si="184"/>
        <v>0.16</v>
      </c>
      <c r="BN38" s="20">
        <f t="shared" si="185"/>
        <v>0.2</v>
      </c>
      <c r="BO38" s="19">
        <v>100</v>
      </c>
      <c r="BP38" s="20">
        <f t="shared" si="186"/>
        <v>1.2</v>
      </c>
      <c r="BQ38" s="19">
        <v>90</v>
      </c>
      <c r="BR38" s="21">
        <f t="shared" si="187"/>
        <v>0.54</v>
      </c>
      <c r="BS38" s="21">
        <f t="shared" si="188"/>
        <v>0.6</v>
      </c>
      <c r="BT38" s="19">
        <v>60</v>
      </c>
      <c r="BU38" s="21">
        <f t="shared" si="189"/>
        <v>0.12</v>
      </c>
      <c r="BV38" s="20">
        <f t="shared" si="190"/>
        <v>0.2</v>
      </c>
      <c r="BW38" s="19">
        <v>80</v>
      </c>
      <c r="BX38" s="20">
        <f t="shared" si="191"/>
        <v>0.96</v>
      </c>
      <c r="BY38" s="19">
        <v>80</v>
      </c>
      <c r="BZ38" s="21">
        <f t="shared" si="192"/>
        <v>0.48</v>
      </c>
      <c r="CA38" s="21">
        <f t="shared" si="193"/>
        <v>0.6</v>
      </c>
      <c r="CB38" s="19">
        <v>80</v>
      </c>
      <c r="CC38" s="21">
        <f t="shared" si="194"/>
        <v>0.16</v>
      </c>
      <c r="CD38" s="20">
        <f t="shared" si="195"/>
        <v>0.2</v>
      </c>
    </row>
    <row r="39" spans="1:82" s="2" customFormat="1" ht="12.75">
      <c r="A39" s="13" t="s">
        <v>35</v>
      </c>
      <c r="B39" s="108">
        <v>2</v>
      </c>
      <c r="C39" s="111">
        <v>60</v>
      </c>
      <c r="D39" s="15">
        <f t="shared" si="147"/>
        <v>1.2</v>
      </c>
      <c r="E39" s="111">
        <v>30</v>
      </c>
      <c r="F39" s="15">
        <f t="shared" si="148"/>
        <v>0.6</v>
      </c>
      <c r="G39" s="111">
        <v>10</v>
      </c>
      <c r="H39" s="15">
        <f t="shared" si="149"/>
        <v>0.2</v>
      </c>
      <c r="I39" s="4">
        <f t="shared" si="150"/>
        <v>100</v>
      </c>
      <c r="J39" s="14"/>
      <c r="K39" s="12">
        <v>30</v>
      </c>
      <c r="L39" s="15">
        <f t="shared" si="151"/>
        <v>0.36</v>
      </c>
      <c r="M39" s="12">
        <v>80</v>
      </c>
      <c r="N39" s="16">
        <f t="shared" si="152"/>
        <v>0.48</v>
      </c>
      <c r="O39" s="16">
        <f t="shared" si="153"/>
        <v>0.6</v>
      </c>
      <c r="P39" s="12">
        <v>70</v>
      </c>
      <c r="Q39" s="16">
        <f t="shared" si="154"/>
        <v>0.14</v>
      </c>
      <c r="R39" s="15">
        <f t="shared" si="155"/>
        <v>0.2</v>
      </c>
      <c r="S39" s="12">
        <v>100</v>
      </c>
      <c r="T39" s="15">
        <f t="shared" si="156"/>
        <v>1.2</v>
      </c>
      <c r="U39" s="12">
        <v>90</v>
      </c>
      <c r="V39" s="16">
        <f t="shared" si="157"/>
        <v>0.54</v>
      </c>
      <c r="W39" s="16">
        <f t="shared" si="158"/>
        <v>0.6</v>
      </c>
      <c r="X39" s="12">
        <v>80</v>
      </c>
      <c r="Y39" s="16">
        <f t="shared" si="159"/>
        <v>0.16</v>
      </c>
      <c r="Z39" s="15">
        <f t="shared" si="160"/>
        <v>0.2</v>
      </c>
      <c r="AA39" s="12">
        <v>100</v>
      </c>
      <c r="AB39" s="15">
        <f t="shared" si="161"/>
        <v>1.2</v>
      </c>
      <c r="AC39" s="12">
        <v>100</v>
      </c>
      <c r="AD39" s="16">
        <f t="shared" si="162"/>
        <v>0.6</v>
      </c>
      <c r="AE39" s="16">
        <f t="shared" si="163"/>
        <v>0.6</v>
      </c>
      <c r="AF39" s="12">
        <v>100</v>
      </c>
      <c r="AG39" s="16">
        <f t="shared" si="164"/>
        <v>0.2</v>
      </c>
      <c r="AH39" s="15">
        <f t="shared" si="165"/>
        <v>0.2</v>
      </c>
      <c r="AI39" s="12">
        <v>100</v>
      </c>
      <c r="AJ39" s="15">
        <f t="shared" si="166"/>
        <v>1.2</v>
      </c>
      <c r="AK39" s="12">
        <v>90</v>
      </c>
      <c r="AL39" s="16">
        <f t="shared" si="167"/>
        <v>0.54</v>
      </c>
      <c r="AM39" s="16">
        <f t="shared" si="168"/>
        <v>0.6</v>
      </c>
      <c r="AN39" s="12">
        <v>70</v>
      </c>
      <c r="AO39" s="16">
        <f t="shared" si="169"/>
        <v>0.14</v>
      </c>
      <c r="AP39" s="15">
        <f t="shared" si="170"/>
        <v>0.2</v>
      </c>
      <c r="AQ39" s="12">
        <v>100</v>
      </c>
      <c r="AR39" s="15">
        <f t="shared" si="171"/>
        <v>1.2</v>
      </c>
      <c r="AS39" s="12">
        <v>100</v>
      </c>
      <c r="AT39" s="16">
        <f t="shared" si="172"/>
        <v>0.6</v>
      </c>
      <c r="AU39" s="16">
        <f t="shared" si="173"/>
        <v>0.6</v>
      </c>
      <c r="AV39" s="12">
        <v>100</v>
      </c>
      <c r="AW39" s="16">
        <f t="shared" si="174"/>
        <v>0.2</v>
      </c>
      <c r="AX39" s="15">
        <f t="shared" si="175"/>
        <v>0.2</v>
      </c>
      <c r="AY39" s="12">
        <v>90</v>
      </c>
      <c r="AZ39" s="15">
        <f t="shared" si="176"/>
        <v>1.08</v>
      </c>
      <c r="BA39" s="12">
        <v>90</v>
      </c>
      <c r="BB39" s="16">
        <f t="shared" si="177"/>
        <v>0.54</v>
      </c>
      <c r="BC39" s="16">
        <f t="shared" si="178"/>
        <v>0.6</v>
      </c>
      <c r="BD39" s="12">
        <v>90</v>
      </c>
      <c r="BE39" s="16">
        <f t="shared" si="179"/>
        <v>0.18</v>
      </c>
      <c r="BF39" s="15">
        <f t="shared" si="180"/>
        <v>0.2</v>
      </c>
      <c r="BG39" s="12">
        <v>80</v>
      </c>
      <c r="BH39" s="15">
        <f t="shared" si="181"/>
        <v>0.96</v>
      </c>
      <c r="BI39" s="12">
        <v>90</v>
      </c>
      <c r="BJ39" s="16">
        <f t="shared" si="182"/>
        <v>0.54</v>
      </c>
      <c r="BK39" s="16">
        <f t="shared" si="183"/>
        <v>0.6</v>
      </c>
      <c r="BL39" s="12">
        <v>80</v>
      </c>
      <c r="BM39" s="16">
        <f t="shared" si="184"/>
        <v>0.16</v>
      </c>
      <c r="BN39" s="15">
        <f t="shared" si="185"/>
        <v>0.2</v>
      </c>
      <c r="BO39" s="12">
        <v>90</v>
      </c>
      <c r="BP39" s="15">
        <f t="shared" si="186"/>
        <v>1.08</v>
      </c>
      <c r="BQ39" s="12">
        <v>60</v>
      </c>
      <c r="BR39" s="16">
        <f t="shared" si="187"/>
        <v>0.36</v>
      </c>
      <c r="BS39" s="16">
        <f t="shared" si="188"/>
        <v>0.6</v>
      </c>
      <c r="BT39" s="12">
        <v>60</v>
      </c>
      <c r="BU39" s="16">
        <f t="shared" si="189"/>
        <v>0.12</v>
      </c>
      <c r="BV39" s="15">
        <f t="shared" si="190"/>
        <v>0.2</v>
      </c>
      <c r="BW39" s="12">
        <v>100</v>
      </c>
      <c r="BX39" s="15">
        <f t="shared" si="191"/>
        <v>1.2</v>
      </c>
      <c r="BY39" s="12">
        <v>100</v>
      </c>
      <c r="BZ39" s="16">
        <f t="shared" si="192"/>
        <v>0.6</v>
      </c>
      <c r="CA39" s="16">
        <f t="shared" si="193"/>
        <v>0.6</v>
      </c>
      <c r="CB39" s="12">
        <v>100</v>
      </c>
      <c r="CC39" s="16">
        <f t="shared" si="194"/>
        <v>0.2</v>
      </c>
      <c r="CD39" s="15">
        <f t="shared" si="195"/>
        <v>0.2</v>
      </c>
    </row>
    <row r="40" spans="1:82" s="2" customFormat="1" ht="12.75">
      <c r="A40" s="18" t="s">
        <v>83</v>
      </c>
      <c r="B40" s="107">
        <v>1</v>
      </c>
      <c r="C40" s="110">
        <v>45</v>
      </c>
      <c r="D40" s="20">
        <f t="shared" si="147"/>
        <v>0.45</v>
      </c>
      <c r="E40" s="110">
        <v>45</v>
      </c>
      <c r="F40" s="20">
        <f t="shared" si="148"/>
        <v>0.45</v>
      </c>
      <c r="G40" s="110">
        <v>10</v>
      </c>
      <c r="H40" s="20">
        <f t="shared" si="149"/>
        <v>0.1</v>
      </c>
      <c r="I40" s="114">
        <f t="shared" si="150"/>
        <v>100</v>
      </c>
      <c r="J40" s="17"/>
      <c r="K40" s="19">
        <v>100</v>
      </c>
      <c r="L40" s="20">
        <f t="shared" si="151"/>
        <v>0.45</v>
      </c>
      <c r="M40" s="19">
        <v>90</v>
      </c>
      <c r="N40" s="21">
        <f t="shared" si="152"/>
        <v>0.405</v>
      </c>
      <c r="O40" s="21">
        <f t="shared" si="153"/>
        <v>0.45</v>
      </c>
      <c r="P40" s="19">
        <v>70</v>
      </c>
      <c r="Q40" s="21">
        <f t="shared" si="154"/>
        <v>0.07</v>
      </c>
      <c r="R40" s="20">
        <f t="shared" si="155"/>
        <v>0.1</v>
      </c>
      <c r="S40" s="19">
        <v>100</v>
      </c>
      <c r="T40" s="20">
        <f t="shared" si="156"/>
        <v>0.45</v>
      </c>
      <c r="U40" s="19">
        <v>90</v>
      </c>
      <c r="V40" s="21">
        <f t="shared" si="157"/>
        <v>0.405</v>
      </c>
      <c r="W40" s="21">
        <f t="shared" si="158"/>
        <v>0.45</v>
      </c>
      <c r="X40" s="19">
        <v>80</v>
      </c>
      <c r="Y40" s="21">
        <f t="shared" si="159"/>
        <v>0.08</v>
      </c>
      <c r="Z40" s="20">
        <f t="shared" si="160"/>
        <v>0.1</v>
      </c>
      <c r="AA40" s="19">
        <v>100</v>
      </c>
      <c r="AB40" s="20">
        <f t="shared" si="161"/>
        <v>0.45</v>
      </c>
      <c r="AC40" s="19">
        <v>100</v>
      </c>
      <c r="AD40" s="21">
        <f t="shared" si="162"/>
        <v>0.45</v>
      </c>
      <c r="AE40" s="21">
        <f t="shared" si="163"/>
        <v>0.45</v>
      </c>
      <c r="AF40" s="19">
        <v>100</v>
      </c>
      <c r="AG40" s="21">
        <f t="shared" si="164"/>
        <v>0.1</v>
      </c>
      <c r="AH40" s="20">
        <f t="shared" si="165"/>
        <v>0.1</v>
      </c>
      <c r="AI40" s="19">
        <v>100</v>
      </c>
      <c r="AJ40" s="20">
        <f t="shared" si="166"/>
        <v>0.45</v>
      </c>
      <c r="AK40" s="19">
        <v>90</v>
      </c>
      <c r="AL40" s="21">
        <f t="shared" si="167"/>
        <v>0.405</v>
      </c>
      <c r="AM40" s="21">
        <f t="shared" si="168"/>
        <v>0.45</v>
      </c>
      <c r="AN40" s="19">
        <v>70</v>
      </c>
      <c r="AO40" s="21">
        <f t="shared" si="169"/>
        <v>0.07</v>
      </c>
      <c r="AP40" s="20">
        <f t="shared" si="170"/>
        <v>0.1</v>
      </c>
      <c r="AQ40" s="19">
        <v>100</v>
      </c>
      <c r="AR40" s="20">
        <f t="shared" si="171"/>
        <v>0.45</v>
      </c>
      <c r="AS40" s="19">
        <v>100</v>
      </c>
      <c r="AT40" s="21">
        <f t="shared" si="172"/>
        <v>0.45</v>
      </c>
      <c r="AU40" s="21">
        <f t="shared" si="173"/>
        <v>0.45</v>
      </c>
      <c r="AV40" s="19">
        <v>100</v>
      </c>
      <c r="AW40" s="21">
        <f t="shared" si="174"/>
        <v>0.1</v>
      </c>
      <c r="AX40" s="20">
        <f t="shared" si="175"/>
        <v>0.1</v>
      </c>
      <c r="AY40" s="19">
        <v>100</v>
      </c>
      <c r="AZ40" s="20">
        <f t="shared" si="176"/>
        <v>0.45</v>
      </c>
      <c r="BA40" s="19">
        <v>90</v>
      </c>
      <c r="BB40" s="21">
        <f t="shared" si="177"/>
        <v>0.405</v>
      </c>
      <c r="BC40" s="21">
        <f t="shared" si="178"/>
        <v>0.45</v>
      </c>
      <c r="BD40" s="19">
        <v>90</v>
      </c>
      <c r="BE40" s="21">
        <f t="shared" si="179"/>
        <v>0.09</v>
      </c>
      <c r="BF40" s="20">
        <f t="shared" si="180"/>
        <v>0.1</v>
      </c>
      <c r="BG40" s="19">
        <v>100</v>
      </c>
      <c r="BH40" s="20">
        <f t="shared" si="181"/>
        <v>0.45</v>
      </c>
      <c r="BI40" s="19">
        <v>90</v>
      </c>
      <c r="BJ40" s="21">
        <f t="shared" si="182"/>
        <v>0.405</v>
      </c>
      <c r="BK40" s="21">
        <f t="shared" si="183"/>
        <v>0.45</v>
      </c>
      <c r="BL40" s="19">
        <v>80</v>
      </c>
      <c r="BM40" s="21">
        <f t="shared" si="184"/>
        <v>0.08</v>
      </c>
      <c r="BN40" s="20">
        <f t="shared" si="185"/>
        <v>0.1</v>
      </c>
      <c r="BO40" s="19">
        <v>90</v>
      </c>
      <c r="BP40" s="20">
        <f t="shared" si="186"/>
        <v>0.405</v>
      </c>
      <c r="BQ40" s="19">
        <v>70</v>
      </c>
      <c r="BR40" s="21">
        <f t="shared" si="187"/>
        <v>0.315</v>
      </c>
      <c r="BS40" s="21">
        <f t="shared" si="188"/>
        <v>0.45</v>
      </c>
      <c r="BT40" s="19">
        <v>60</v>
      </c>
      <c r="BU40" s="21">
        <f t="shared" si="189"/>
        <v>0.06</v>
      </c>
      <c r="BV40" s="20">
        <f t="shared" si="190"/>
        <v>0.1</v>
      </c>
      <c r="BW40" s="19">
        <v>60</v>
      </c>
      <c r="BX40" s="20">
        <f t="shared" si="191"/>
        <v>0.27</v>
      </c>
      <c r="BY40" s="19">
        <v>90</v>
      </c>
      <c r="BZ40" s="21">
        <f t="shared" si="192"/>
        <v>0.405</v>
      </c>
      <c r="CA40" s="21">
        <f t="shared" si="193"/>
        <v>0.45</v>
      </c>
      <c r="CB40" s="19">
        <v>90</v>
      </c>
      <c r="CC40" s="21">
        <f t="shared" si="194"/>
        <v>0.09</v>
      </c>
      <c r="CD40" s="20">
        <f t="shared" si="195"/>
        <v>0.1</v>
      </c>
    </row>
    <row r="41" spans="1:82" s="2" customFormat="1" ht="12.75">
      <c r="A41" s="13" t="s">
        <v>57</v>
      </c>
      <c r="B41" s="108">
        <v>1</v>
      </c>
      <c r="C41" s="111">
        <v>45</v>
      </c>
      <c r="D41" s="15">
        <f t="shared" si="147"/>
        <v>0.45</v>
      </c>
      <c r="E41" s="111">
        <v>45</v>
      </c>
      <c r="F41" s="15">
        <f t="shared" si="148"/>
        <v>0.45</v>
      </c>
      <c r="G41" s="111">
        <v>10</v>
      </c>
      <c r="H41" s="15">
        <f t="shared" si="149"/>
        <v>0.1</v>
      </c>
      <c r="I41" s="4">
        <f t="shared" si="150"/>
        <v>100</v>
      </c>
      <c r="J41" s="14"/>
      <c r="K41" s="12">
        <v>0</v>
      </c>
      <c r="L41" s="15">
        <f t="shared" si="151"/>
        <v>0</v>
      </c>
      <c r="M41" s="12">
        <v>0</v>
      </c>
      <c r="N41" s="16">
        <f t="shared" si="152"/>
        <v>0</v>
      </c>
      <c r="O41" s="16">
        <f t="shared" si="153"/>
        <v>0</v>
      </c>
      <c r="P41" s="12">
        <v>0</v>
      </c>
      <c r="Q41" s="16">
        <f t="shared" si="154"/>
        <v>0</v>
      </c>
      <c r="R41" s="15">
        <f t="shared" si="155"/>
        <v>0</v>
      </c>
      <c r="S41" s="12">
        <v>0</v>
      </c>
      <c r="T41" s="15">
        <f t="shared" si="156"/>
        <v>0</v>
      </c>
      <c r="U41" s="12">
        <v>0</v>
      </c>
      <c r="V41" s="16">
        <f t="shared" si="157"/>
        <v>0</v>
      </c>
      <c r="W41" s="16">
        <f t="shared" si="158"/>
        <v>0</v>
      </c>
      <c r="X41" s="12">
        <v>0</v>
      </c>
      <c r="Y41" s="16">
        <f t="shared" si="159"/>
        <v>0</v>
      </c>
      <c r="Z41" s="15">
        <f t="shared" si="160"/>
        <v>0</v>
      </c>
      <c r="AA41" s="12">
        <v>100</v>
      </c>
      <c r="AB41" s="15">
        <f t="shared" si="161"/>
        <v>0.45</v>
      </c>
      <c r="AC41" s="12">
        <v>100</v>
      </c>
      <c r="AD41" s="16">
        <f t="shared" si="162"/>
        <v>0.45</v>
      </c>
      <c r="AE41" s="16">
        <f t="shared" si="163"/>
        <v>0.45</v>
      </c>
      <c r="AF41" s="12">
        <v>100</v>
      </c>
      <c r="AG41" s="16">
        <f t="shared" si="164"/>
        <v>0.1</v>
      </c>
      <c r="AH41" s="15">
        <f t="shared" si="165"/>
        <v>0.1</v>
      </c>
      <c r="AI41" s="12">
        <v>100</v>
      </c>
      <c r="AJ41" s="15">
        <f t="shared" si="166"/>
        <v>0.45</v>
      </c>
      <c r="AK41" s="12">
        <v>90</v>
      </c>
      <c r="AL41" s="16">
        <f t="shared" si="167"/>
        <v>0.405</v>
      </c>
      <c r="AM41" s="16">
        <f t="shared" si="168"/>
        <v>0.45</v>
      </c>
      <c r="AN41" s="12">
        <v>70</v>
      </c>
      <c r="AO41" s="16">
        <f t="shared" si="169"/>
        <v>0.07</v>
      </c>
      <c r="AP41" s="15">
        <f t="shared" si="170"/>
        <v>0.1</v>
      </c>
      <c r="AQ41" s="12">
        <v>0</v>
      </c>
      <c r="AR41" s="15">
        <f t="shared" si="171"/>
        <v>0</v>
      </c>
      <c r="AS41" s="12">
        <v>0</v>
      </c>
      <c r="AT41" s="16">
        <f t="shared" si="172"/>
        <v>0</v>
      </c>
      <c r="AU41" s="16">
        <f t="shared" si="173"/>
        <v>0</v>
      </c>
      <c r="AV41" s="12">
        <v>0</v>
      </c>
      <c r="AW41" s="16">
        <f t="shared" si="174"/>
        <v>0</v>
      </c>
      <c r="AX41" s="15">
        <f t="shared" si="175"/>
        <v>0</v>
      </c>
      <c r="AY41" s="12">
        <v>0</v>
      </c>
      <c r="AZ41" s="15">
        <f t="shared" si="176"/>
        <v>0</v>
      </c>
      <c r="BA41" s="12">
        <v>0</v>
      </c>
      <c r="BB41" s="16">
        <f t="shared" si="177"/>
        <v>0</v>
      </c>
      <c r="BC41" s="16">
        <f t="shared" si="178"/>
        <v>0</v>
      </c>
      <c r="BD41" s="12">
        <v>0</v>
      </c>
      <c r="BE41" s="16">
        <f t="shared" si="179"/>
        <v>0</v>
      </c>
      <c r="BF41" s="15">
        <f t="shared" si="180"/>
        <v>0</v>
      </c>
      <c r="BG41" s="12">
        <v>0</v>
      </c>
      <c r="BH41" s="15">
        <f t="shared" si="181"/>
        <v>0</v>
      </c>
      <c r="BI41" s="12">
        <v>0</v>
      </c>
      <c r="BJ41" s="16">
        <f t="shared" si="182"/>
        <v>0</v>
      </c>
      <c r="BK41" s="16">
        <f t="shared" si="183"/>
        <v>0</v>
      </c>
      <c r="BL41" s="12">
        <v>0</v>
      </c>
      <c r="BM41" s="16">
        <f t="shared" si="184"/>
        <v>0</v>
      </c>
      <c r="BN41" s="15">
        <f t="shared" si="185"/>
        <v>0</v>
      </c>
      <c r="BO41" s="12">
        <v>0</v>
      </c>
      <c r="BP41" s="15">
        <f t="shared" si="186"/>
        <v>0</v>
      </c>
      <c r="BQ41" s="12">
        <v>0</v>
      </c>
      <c r="BR41" s="16">
        <f t="shared" si="187"/>
        <v>0</v>
      </c>
      <c r="BS41" s="16">
        <f t="shared" si="188"/>
        <v>0</v>
      </c>
      <c r="BT41" s="12">
        <v>0</v>
      </c>
      <c r="BU41" s="16">
        <f t="shared" si="189"/>
        <v>0</v>
      </c>
      <c r="BV41" s="15">
        <f t="shared" si="190"/>
        <v>0</v>
      </c>
      <c r="BW41" s="12">
        <v>0</v>
      </c>
      <c r="BX41" s="15">
        <f t="shared" si="191"/>
        <v>0</v>
      </c>
      <c r="BY41" s="12">
        <v>0</v>
      </c>
      <c r="BZ41" s="16">
        <f t="shared" si="192"/>
        <v>0</v>
      </c>
      <c r="CA41" s="16">
        <f t="shared" si="193"/>
        <v>0</v>
      </c>
      <c r="CB41" s="12">
        <v>0</v>
      </c>
      <c r="CC41" s="16">
        <f t="shared" si="194"/>
        <v>0</v>
      </c>
      <c r="CD41" s="15">
        <f t="shared" si="195"/>
        <v>0</v>
      </c>
    </row>
    <row r="42" spans="1:82" s="44" customFormat="1" ht="12.75">
      <c r="A42" s="37"/>
      <c r="B42" s="38">
        <f>SUM(B36:B41)</f>
        <v>11</v>
      </c>
      <c r="C42" s="39"/>
      <c r="D42" s="41">
        <f>SUM(D36:D41)</f>
        <v>6.6000000000000005</v>
      </c>
      <c r="E42" s="39"/>
      <c r="F42" s="38">
        <f>SUM(F36:F41)</f>
        <v>3.4000000000000004</v>
      </c>
      <c r="G42" s="39"/>
      <c r="H42" s="38">
        <f>SUM(H36:H41)</f>
        <v>1</v>
      </c>
      <c r="I42" s="115"/>
      <c r="J42" s="40"/>
      <c r="K42" s="39"/>
      <c r="L42" s="41">
        <f>SUM(L36:L41)</f>
        <v>2.85</v>
      </c>
      <c r="M42" s="39"/>
      <c r="N42" s="42">
        <f>SUM(N36:N41)</f>
        <v>1.905</v>
      </c>
      <c r="O42" s="42">
        <f>SUM(O36:O41)</f>
        <v>2.25</v>
      </c>
      <c r="P42" s="39"/>
      <c r="Q42" s="42">
        <f>SUM(Q36:Q41)</f>
        <v>0.56</v>
      </c>
      <c r="R42" s="43">
        <f>SUM(R36:R41)</f>
        <v>0.7999999999999999</v>
      </c>
      <c r="S42" s="39"/>
      <c r="T42" s="41">
        <f>SUM(T36:T41)</f>
        <v>6.15</v>
      </c>
      <c r="U42" s="39"/>
      <c r="V42" s="42">
        <f>SUM(V36:V41)</f>
        <v>2.6550000000000002</v>
      </c>
      <c r="W42" s="42">
        <f>SUM(W36:W41)</f>
        <v>2.95</v>
      </c>
      <c r="X42" s="39"/>
      <c r="Y42" s="42">
        <f>SUM(Y36:Y41)</f>
        <v>0.72</v>
      </c>
      <c r="Z42" s="43">
        <f>SUM(Z36:Z41)</f>
        <v>0.9</v>
      </c>
      <c r="AA42" s="39"/>
      <c r="AB42" s="41">
        <f>SUM(AB36:AB41)</f>
        <v>6.6000000000000005</v>
      </c>
      <c r="AC42" s="39"/>
      <c r="AD42" s="42">
        <f>SUM(AD36:AD41)</f>
        <v>3.4000000000000004</v>
      </c>
      <c r="AE42" s="42">
        <f>SUM(AE36:AE41)</f>
        <v>3.4000000000000004</v>
      </c>
      <c r="AF42" s="39"/>
      <c r="AG42" s="42">
        <f>SUM(AG36:AG41)</f>
        <v>1</v>
      </c>
      <c r="AH42" s="43">
        <f>SUM(AH36:AH41)</f>
        <v>1</v>
      </c>
      <c r="AI42" s="39"/>
      <c r="AJ42" s="41">
        <f>SUM(AJ36:AJ41)</f>
        <v>6.6000000000000005</v>
      </c>
      <c r="AK42" s="39"/>
      <c r="AL42" s="42">
        <f>SUM(AL36:AL41)</f>
        <v>3.0600000000000005</v>
      </c>
      <c r="AM42" s="42">
        <f>SUM(AM36:AM41)</f>
        <v>3.4000000000000004</v>
      </c>
      <c r="AN42" s="39"/>
      <c r="AO42" s="42">
        <f>SUM(AO36:AO41)</f>
        <v>0.7000000000000002</v>
      </c>
      <c r="AP42" s="43">
        <f>SUM(AP36:AP41)</f>
        <v>1</v>
      </c>
      <c r="AQ42" s="39"/>
      <c r="AR42" s="41">
        <f>SUM(AR36:AR41)</f>
        <v>6.15</v>
      </c>
      <c r="AS42" s="39"/>
      <c r="AT42" s="42">
        <f>SUM(AT36:AT41)</f>
        <v>2.95</v>
      </c>
      <c r="AU42" s="42">
        <f>SUM(AU36:AU41)</f>
        <v>2.95</v>
      </c>
      <c r="AV42" s="39"/>
      <c r="AW42" s="42">
        <f>SUM(AW36:AW41)</f>
        <v>0.9</v>
      </c>
      <c r="AX42" s="43">
        <f>SUM(AX36:AX41)</f>
        <v>0.9</v>
      </c>
      <c r="AY42" s="39"/>
      <c r="AZ42" s="41">
        <f>SUM(AZ36:AZ41)</f>
        <v>6.03</v>
      </c>
      <c r="BA42" s="39"/>
      <c r="BB42" s="42">
        <f>SUM(BB36:BB41)</f>
        <v>2.585</v>
      </c>
      <c r="BC42" s="42">
        <f>SUM(BC36:BC41)</f>
        <v>2.95</v>
      </c>
      <c r="BD42" s="39"/>
      <c r="BE42" s="42">
        <f>SUM(BE36:BE41)</f>
        <v>0.7999999999999999</v>
      </c>
      <c r="BF42" s="43">
        <f>SUM(BF36:BF41)</f>
        <v>0.9</v>
      </c>
      <c r="BG42" s="39"/>
      <c r="BH42" s="41">
        <f>SUM(BH36:BH41)</f>
        <v>4.95</v>
      </c>
      <c r="BI42" s="39"/>
      <c r="BJ42" s="42">
        <f>SUM(BJ36:BJ41)</f>
        <v>2.6550000000000002</v>
      </c>
      <c r="BK42" s="42">
        <f>SUM(BK36:BK41)</f>
        <v>2.95</v>
      </c>
      <c r="BL42" s="39"/>
      <c r="BM42" s="42">
        <f>SUM(BM36:BM41)</f>
        <v>0.72</v>
      </c>
      <c r="BN42" s="43">
        <f>SUM(BN36:BN41)</f>
        <v>0.9</v>
      </c>
      <c r="BO42" s="39"/>
      <c r="BP42" s="41">
        <f>SUM(BP36:BP41)</f>
        <v>5.355</v>
      </c>
      <c r="BQ42" s="39"/>
      <c r="BR42" s="42">
        <f>SUM(BR36:BR41)</f>
        <v>2.385</v>
      </c>
      <c r="BS42" s="42">
        <f>SUM(BS36:BS41)</f>
        <v>2.95</v>
      </c>
      <c r="BT42" s="39"/>
      <c r="BU42" s="42">
        <f>SUM(BU36:BU41)</f>
        <v>0.54</v>
      </c>
      <c r="BV42" s="43">
        <f>SUM(BV36:BV41)</f>
        <v>0.9</v>
      </c>
      <c r="BW42" s="39"/>
      <c r="BX42" s="41">
        <f>SUM(BX36:BX41)</f>
        <v>4.199999999999999</v>
      </c>
      <c r="BY42" s="39"/>
      <c r="BZ42" s="42">
        <f>SUM(BZ36:BZ41)</f>
        <v>2.6550000000000002</v>
      </c>
      <c r="CA42" s="42">
        <f>SUM(CA36:CA41)</f>
        <v>2.95</v>
      </c>
      <c r="CB42" s="39"/>
      <c r="CC42" s="42">
        <f>SUM(CC36:CC41)</f>
        <v>0.82</v>
      </c>
      <c r="CD42" s="43">
        <f>SUM(CD36:CD41)</f>
        <v>0.9</v>
      </c>
    </row>
    <row r="43" spans="1:82" s="3" customFormat="1" ht="12.75">
      <c r="A43" s="23" t="s">
        <v>58</v>
      </c>
      <c r="B43" s="26"/>
      <c r="C43" s="27"/>
      <c r="D43" s="28"/>
      <c r="E43" s="27"/>
      <c r="F43" s="105">
        <f>SUM(D48,F48,H48)</f>
        <v>9.5</v>
      </c>
      <c r="G43" s="27"/>
      <c r="H43" s="28"/>
      <c r="I43" s="113"/>
      <c r="J43" s="29"/>
      <c r="K43" s="27"/>
      <c r="L43" s="30"/>
      <c r="M43" s="27"/>
      <c r="N43" s="33">
        <f>L48+N48+Q48</f>
        <v>4.840000000000001</v>
      </c>
      <c r="O43" s="30"/>
      <c r="P43" s="27"/>
      <c r="Q43" s="31"/>
      <c r="R43" s="30"/>
      <c r="S43" s="27"/>
      <c r="T43" s="30"/>
      <c r="U43" s="27"/>
      <c r="V43" s="33">
        <f>T48+V48+Y48</f>
        <v>8.22</v>
      </c>
      <c r="W43" s="30"/>
      <c r="X43" s="27"/>
      <c r="Y43" s="31"/>
      <c r="Z43" s="30"/>
      <c r="AA43" s="27"/>
      <c r="AB43" s="30"/>
      <c r="AC43" s="27"/>
      <c r="AD43" s="33">
        <f>AB48+AD48+AG48</f>
        <v>8.43</v>
      </c>
      <c r="AE43" s="30"/>
      <c r="AF43" s="27"/>
      <c r="AG43" s="31"/>
      <c r="AH43" s="30"/>
      <c r="AI43" s="27"/>
      <c r="AJ43" s="30"/>
      <c r="AK43" s="27"/>
      <c r="AL43" s="33">
        <f>AJ48+AL48+AO48</f>
        <v>7.415</v>
      </c>
      <c r="AM43" s="30"/>
      <c r="AN43" s="27"/>
      <c r="AO43" s="31"/>
      <c r="AP43" s="30"/>
      <c r="AQ43" s="27"/>
      <c r="AR43" s="30"/>
      <c r="AS43" s="27"/>
      <c r="AT43" s="33">
        <f>AR48+AT48+AW48</f>
        <v>9.26</v>
      </c>
      <c r="AU43" s="30"/>
      <c r="AV43" s="27"/>
      <c r="AW43" s="31"/>
      <c r="AX43" s="30"/>
      <c r="AY43" s="27"/>
      <c r="AZ43" s="30"/>
      <c r="BA43" s="27"/>
      <c r="BB43" s="33">
        <f>AZ48+BB48+BE48</f>
        <v>7.540000000000001</v>
      </c>
      <c r="BC43" s="30"/>
      <c r="BD43" s="27"/>
      <c r="BE43" s="31"/>
      <c r="BF43" s="30"/>
      <c r="BG43" s="27"/>
      <c r="BH43" s="30"/>
      <c r="BI43" s="27"/>
      <c r="BJ43" s="33">
        <f>BH48+BJ48+BM48</f>
        <v>8.15</v>
      </c>
      <c r="BK43" s="30"/>
      <c r="BL43" s="27"/>
      <c r="BM43" s="31"/>
      <c r="BN43" s="30"/>
      <c r="BO43" s="27"/>
      <c r="BP43" s="30"/>
      <c r="BQ43" s="27"/>
      <c r="BR43" s="33">
        <f>BP48+BR48+BU48</f>
        <v>7.719999999999999</v>
      </c>
      <c r="BS43" s="30"/>
      <c r="BT43" s="27"/>
      <c r="BU43" s="31"/>
      <c r="BV43" s="30"/>
      <c r="BW43" s="27"/>
      <c r="BX43" s="30"/>
      <c r="BY43" s="27"/>
      <c r="BZ43" s="33">
        <f>BX48+BZ48+CC48</f>
        <v>7.159999999999999</v>
      </c>
      <c r="CA43" s="30"/>
      <c r="CB43" s="27"/>
      <c r="CC43" s="31"/>
      <c r="CD43" s="30"/>
    </row>
    <row r="44" spans="1:82" s="2" customFormat="1" ht="12.75">
      <c r="A44" s="18" t="s">
        <v>60</v>
      </c>
      <c r="B44" s="107">
        <v>3</v>
      </c>
      <c r="C44" s="110">
        <v>70</v>
      </c>
      <c r="D44" s="20">
        <f>$B44*C44/100</f>
        <v>2.1</v>
      </c>
      <c r="E44" s="110">
        <v>20</v>
      </c>
      <c r="F44" s="20">
        <f>$B44*E44/100</f>
        <v>0.6</v>
      </c>
      <c r="G44" s="110">
        <v>10</v>
      </c>
      <c r="H44" s="20">
        <f>$B44*G44/100</f>
        <v>0.3</v>
      </c>
      <c r="I44" s="114">
        <f>C44+E44+G44</f>
        <v>100</v>
      </c>
      <c r="J44" s="17"/>
      <c r="K44" s="19">
        <v>60</v>
      </c>
      <c r="L44" s="20">
        <f>K44*$D44/100</f>
        <v>1.26</v>
      </c>
      <c r="M44" s="19">
        <v>80</v>
      </c>
      <c r="N44" s="21">
        <f>M44*$F44/100</f>
        <v>0.48</v>
      </c>
      <c r="O44" s="21">
        <f>IF(M44&gt;0,$F44,0)</f>
        <v>0.6</v>
      </c>
      <c r="P44" s="19">
        <v>20</v>
      </c>
      <c r="Q44" s="21">
        <f>P44*$H44/100</f>
        <v>0.06</v>
      </c>
      <c r="R44" s="20">
        <f>IF(K44&gt;0,$H44,0)</f>
        <v>0.3</v>
      </c>
      <c r="S44" s="19">
        <v>100</v>
      </c>
      <c r="T44" s="20">
        <f>S44*$D44/100</f>
        <v>2.1</v>
      </c>
      <c r="U44" s="19">
        <v>90</v>
      </c>
      <c r="V44" s="21">
        <f>U44*$F44/100</f>
        <v>0.54</v>
      </c>
      <c r="W44" s="21">
        <f>IF(U44&gt;0,$F44,0)</f>
        <v>0.6</v>
      </c>
      <c r="X44" s="19">
        <v>80</v>
      </c>
      <c r="Y44" s="21">
        <f>X44*$H44/100</f>
        <v>0.24</v>
      </c>
      <c r="Z44" s="20">
        <f>IF(S44&gt;0,$H44,0)</f>
        <v>0.3</v>
      </c>
      <c r="AA44" s="19">
        <v>100</v>
      </c>
      <c r="AB44" s="20">
        <f>AA44*$D44/100</f>
        <v>2.1</v>
      </c>
      <c r="AC44" s="19">
        <v>100</v>
      </c>
      <c r="AD44" s="21">
        <f>AC44*$F44/100</f>
        <v>0.6</v>
      </c>
      <c r="AE44" s="21">
        <f>IF(AC44&gt;0,$F44,0)</f>
        <v>0.6</v>
      </c>
      <c r="AF44" s="19">
        <v>100</v>
      </c>
      <c r="AG44" s="21">
        <f>AF44*$H44/100</f>
        <v>0.3</v>
      </c>
      <c r="AH44" s="20">
        <f>IF(AA44&gt;0,$H44,0)</f>
        <v>0.3</v>
      </c>
      <c r="AI44" s="19">
        <v>80</v>
      </c>
      <c r="AJ44" s="20">
        <f>AI44*$D44/100</f>
        <v>1.68</v>
      </c>
      <c r="AK44" s="19">
        <v>90</v>
      </c>
      <c r="AL44" s="21">
        <f>AK44*$F44/100</f>
        <v>0.54</v>
      </c>
      <c r="AM44" s="21">
        <f>IF(AK44&gt;0,$F44,0)</f>
        <v>0.6</v>
      </c>
      <c r="AN44" s="19">
        <v>70</v>
      </c>
      <c r="AO44" s="21">
        <f>AN44*$H44/100</f>
        <v>0.21</v>
      </c>
      <c r="AP44" s="20">
        <f>IF(AI44&gt;0,$H44,0)</f>
        <v>0.3</v>
      </c>
      <c r="AQ44" s="19">
        <v>100</v>
      </c>
      <c r="AR44" s="20">
        <f>AQ44*$D44/100</f>
        <v>2.1</v>
      </c>
      <c r="AS44" s="19">
        <v>100</v>
      </c>
      <c r="AT44" s="21">
        <f>AS44*$F44/100</f>
        <v>0.6</v>
      </c>
      <c r="AU44" s="21">
        <f>IF(AS44&gt;0,$F44,0)</f>
        <v>0.6</v>
      </c>
      <c r="AV44" s="19">
        <v>100</v>
      </c>
      <c r="AW44" s="21">
        <f>AV44*$H44/100</f>
        <v>0.3</v>
      </c>
      <c r="AX44" s="20">
        <f>IF(AQ44&gt;0,$H44,0)</f>
        <v>0.3</v>
      </c>
      <c r="AY44" s="19">
        <v>100</v>
      </c>
      <c r="AZ44" s="20">
        <f>AY44*$D44/100</f>
        <v>2.1</v>
      </c>
      <c r="BA44" s="19">
        <v>90</v>
      </c>
      <c r="BB44" s="21">
        <f>BA44*$F44/100</f>
        <v>0.54</v>
      </c>
      <c r="BC44" s="21">
        <f>IF(BA44&gt;0,$F44,0)</f>
        <v>0.6</v>
      </c>
      <c r="BD44" s="19">
        <v>90</v>
      </c>
      <c r="BE44" s="21">
        <f>BD44*$H44/100</f>
        <v>0.27</v>
      </c>
      <c r="BF44" s="20">
        <f>IF(AY44&gt;0,$H44,0)</f>
        <v>0.3</v>
      </c>
      <c r="BG44" s="19">
        <v>100</v>
      </c>
      <c r="BH44" s="20">
        <f>BG44*$D44/100</f>
        <v>2.1</v>
      </c>
      <c r="BI44" s="19">
        <v>90</v>
      </c>
      <c r="BJ44" s="21">
        <f>BI44*$F44/100</f>
        <v>0.54</v>
      </c>
      <c r="BK44" s="21">
        <f>IF(BI44&gt;0,$F44,0)</f>
        <v>0.6</v>
      </c>
      <c r="BL44" s="19">
        <v>80</v>
      </c>
      <c r="BM44" s="21">
        <f>BL44*$H44/100</f>
        <v>0.24</v>
      </c>
      <c r="BN44" s="20">
        <f>IF(BG44&gt;0,$H44,0)</f>
        <v>0.3</v>
      </c>
      <c r="BO44" s="19">
        <v>90</v>
      </c>
      <c r="BP44" s="20">
        <f>BO44*$D44/100</f>
        <v>1.89</v>
      </c>
      <c r="BQ44" s="19">
        <v>90</v>
      </c>
      <c r="BR44" s="21">
        <f>BQ44*$F44/100</f>
        <v>0.54</v>
      </c>
      <c r="BS44" s="21">
        <f>IF(BQ44&gt;0,$F44,0)</f>
        <v>0.6</v>
      </c>
      <c r="BT44" s="19">
        <v>60</v>
      </c>
      <c r="BU44" s="21">
        <f>BT44*$H44/100</f>
        <v>0.18</v>
      </c>
      <c r="BV44" s="20">
        <f>IF(BO44&gt;0,$H44,0)</f>
        <v>0.3</v>
      </c>
      <c r="BW44" s="19">
        <v>80</v>
      </c>
      <c r="BX44" s="20">
        <f>BW44*$D44/100</f>
        <v>1.68</v>
      </c>
      <c r="BY44" s="19">
        <v>100</v>
      </c>
      <c r="BZ44" s="21">
        <f>BY44*$F44/100</f>
        <v>0.6</v>
      </c>
      <c r="CA44" s="21">
        <f>IF(BY44&gt;0,$F44,0)</f>
        <v>0.6</v>
      </c>
      <c r="CB44" s="19">
        <v>100</v>
      </c>
      <c r="CC44" s="21">
        <f>CB44*$H44/100</f>
        <v>0.3</v>
      </c>
      <c r="CD44" s="20">
        <f>IF(BW44&gt;0,$H44,0)</f>
        <v>0.3</v>
      </c>
    </row>
    <row r="45" spans="1:82" s="2" customFormat="1" ht="12.75">
      <c r="A45" s="13" t="s">
        <v>61</v>
      </c>
      <c r="B45" s="108">
        <v>3</v>
      </c>
      <c r="C45" s="111">
        <v>70</v>
      </c>
      <c r="D45" s="15">
        <f>$B45*C45/100</f>
        <v>2.1</v>
      </c>
      <c r="E45" s="111">
        <v>20</v>
      </c>
      <c r="F45" s="15">
        <f>$B45*E45/100</f>
        <v>0.6</v>
      </c>
      <c r="G45" s="111">
        <v>10</v>
      </c>
      <c r="H45" s="15">
        <f>$B45*G45/100</f>
        <v>0.3</v>
      </c>
      <c r="I45" s="4">
        <f>C45+E45+G45</f>
        <v>100</v>
      </c>
      <c r="J45" s="14"/>
      <c r="K45" s="12">
        <v>40</v>
      </c>
      <c r="L45" s="15">
        <f>K45*$D45/100</f>
        <v>0.84</v>
      </c>
      <c r="M45" s="12">
        <v>80</v>
      </c>
      <c r="N45" s="16">
        <f>M45*$F45/100</f>
        <v>0.48</v>
      </c>
      <c r="O45" s="16">
        <f>IF(M45&gt;0,$F45,0)</f>
        <v>0.6</v>
      </c>
      <c r="P45" s="12">
        <v>20</v>
      </c>
      <c r="Q45" s="16">
        <f>P45*$H45/100</f>
        <v>0.06</v>
      </c>
      <c r="R45" s="15">
        <f>IF(K45&gt;0,$H45,0)</f>
        <v>0.3</v>
      </c>
      <c r="S45" s="12">
        <v>100</v>
      </c>
      <c r="T45" s="15">
        <f>S45*$D45/100</f>
        <v>2.1</v>
      </c>
      <c r="U45" s="12">
        <v>90</v>
      </c>
      <c r="V45" s="16">
        <f>U45*$F45/100</f>
        <v>0.54</v>
      </c>
      <c r="W45" s="16">
        <f>IF(U45&gt;0,$F45,0)</f>
        <v>0.6</v>
      </c>
      <c r="X45" s="12">
        <v>80</v>
      </c>
      <c r="Y45" s="16">
        <f>X45*$H45/100</f>
        <v>0.24</v>
      </c>
      <c r="Z45" s="15">
        <f>IF(S45&gt;0,$H45,0)</f>
        <v>0.3</v>
      </c>
      <c r="AA45" s="12">
        <v>100</v>
      </c>
      <c r="AB45" s="15">
        <f>AA45*$D45/100</f>
        <v>2.1</v>
      </c>
      <c r="AC45" s="12">
        <v>100</v>
      </c>
      <c r="AD45" s="16">
        <f>AC45*$F45/100</f>
        <v>0.6</v>
      </c>
      <c r="AE45" s="16">
        <f>IF(AC45&gt;0,$F45,0)</f>
        <v>0.6</v>
      </c>
      <c r="AF45" s="12">
        <v>100</v>
      </c>
      <c r="AG45" s="16">
        <f>AF45*$H45/100</f>
        <v>0.3</v>
      </c>
      <c r="AH45" s="15">
        <f>IF(AA45&gt;0,$H45,0)</f>
        <v>0.3</v>
      </c>
      <c r="AI45" s="12">
        <v>90</v>
      </c>
      <c r="AJ45" s="15">
        <f>AI45*$D45/100</f>
        <v>1.89</v>
      </c>
      <c r="AK45" s="12">
        <v>90</v>
      </c>
      <c r="AL45" s="16">
        <f>AK45*$F45/100</f>
        <v>0.54</v>
      </c>
      <c r="AM45" s="16">
        <f>IF(AK45&gt;0,$F45,0)</f>
        <v>0.6</v>
      </c>
      <c r="AN45" s="12">
        <v>70</v>
      </c>
      <c r="AO45" s="16">
        <f>AN45*$H45/100</f>
        <v>0.21</v>
      </c>
      <c r="AP45" s="15">
        <f>IF(AI45&gt;0,$H45,0)</f>
        <v>0.3</v>
      </c>
      <c r="AQ45" s="12">
        <v>100</v>
      </c>
      <c r="AR45" s="15">
        <f>AQ45*$D45/100</f>
        <v>2.1</v>
      </c>
      <c r="AS45" s="12">
        <v>100</v>
      </c>
      <c r="AT45" s="16">
        <f>AS45*$F45/100</f>
        <v>0.6</v>
      </c>
      <c r="AU45" s="16">
        <f>IF(AS45&gt;0,$F45,0)</f>
        <v>0.6</v>
      </c>
      <c r="AV45" s="12">
        <v>100</v>
      </c>
      <c r="AW45" s="16">
        <f>AV45*$H45/100</f>
        <v>0.3</v>
      </c>
      <c r="AX45" s="15">
        <f>IF(AQ45&gt;0,$H45,0)</f>
        <v>0.3</v>
      </c>
      <c r="AY45" s="12">
        <v>100</v>
      </c>
      <c r="AZ45" s="15">
        <f>AY45*$D45/100</f>
        <v>2.1</v>
      </c>
      <c r="BA45" s="12">
        <v>90</v>
      </c>
      <c r="BB45" s="16">
        <f>BA45*$F45/100</f>
        <v>0.54</v>
      </c>
      <c r="BC45" s="16">
        <f>IF(BA45&gt;0,$F45,0)</f>
        <v>0.6</v>
      </c>
      <c r="BD45" s="12">
        <v>90</v>
      </c>
      <c r="BE45" s="16">
        <f>BD45*$H45/100</f>
        <v>0.27</v>
      </c>
      <c r="BF45" s="15">
        <f>IF(AY45&gt;0,$H45,0)</f>
        <v>0.3</v>
      </c>
      <c r="BG45" s="12">
        <v>100</v>
      </c>
      <c r="BH45" s="15">
        <f>BG45*$D45/100</f>
        <v>2.1</v>
      </c>
      <c r="BI45" s="12">
        <v>90</v>
      </c>
      <c r="BJ45" s="16">
        <f>BI45*$F45/100</f>
        <v>0.54</v>
      </c>
      <c r="BK45" s="16">
        <f>IF(BI45&gt;0,$F45,0)</f>
        <v>0.6</v>
      </c>
      <c r="BL45" s="12">
        <v>80</v>
      </c>
      <c r="BM45" s="16">
        <f>BL45*$H45/100</f>
        <v>0.24</v>
      </c>
      <c r="BN45" s="15">
        <f>IF(BG45&gt;0,$H45,0)</f>
        <v>0.3</v>
      </c>
      <c r="BO45" s="12">
        <v>90</v>
      </c>
      <c r="BP45" s="15">
        <f>BO45*$D45/100</f>
        <v>1.89</v>
      </c>
      <c r="BQ45" s="12">
        <v>90</v>
      </c>
      <c r="BR45" s="16">
        <f>BQ45*$F45/100</f>
        <v>0.54</v>
      </c>
      <c r="BS45" s="16">
        <f>IF(BQ45&gt;0,$F45,0)</f>
        <v>0.6</v>
      </c>
      <c r="BT45" s="12">
        <v>60</v>
      </c>
      <c r="BU45" s="16">
        <f>BT45*$H45/100</f>
        <v>0.18</v>
      </c>
      <c r="BV45" s="15">
        <f>IF(BO45&gt;0,$H45,0)</f>
        <v>0.3</v>
      </c>
      <c r="BW45" s="12">
        <v>80</v>
      </c>
      <c r="BX45" s="15">
        <f>BW45*$D45/100</f>
        <v>1.68</v>
      </c>
      <c r="BY45" s="12">
        <v>100</v>
      </c>
      <c r="BZ45" s="16">
        <f>BY45*$F45/100</f>
        <v>0.6</v>
      </c>
      <c r="CA45" s="16">
        <f>IF(BY45&gt;0,$F45,0)</f>
        <v>0.6</v>
      </c>
      <c r="CB45" s="12">
        <v>100</v>
      </c>
      <c r="CC45" s="16">
        <f>CB45*$H45/100</f>
        <v>0.3</v>
      </c>
      <c r="CD45" s="15">
        <f>IF(BW45&gt;0,$H45,0)</f>
        <v>0.3</v>
      </c>
    </row>
    <row r="46" spans="1:82" s="2" customFormat="1" ht="12.75">
      <c r="A46" s="18" t="s">
        <v>62</v>
      </c>
      <c r="B46" s="107">
        <v>2</v>
      </c>
      <c r="C46" s="110">
        <v>35</v>
      </c>
      <c r="D46" s="20">
        <f>$B46*C46/100</f>
        <v>0.7</v>
      </c>
      <c r="E46" s="110">
        <v>60</v>
      </c>
      <c r="F46" s="20">
        <f>$B46*E46/100</f>
        <v>1.2</v>
      </c>
      <c r="G46" s="110">
        <v>5</v>
      </c>
      <c r="H46" s="20">
        <f>$B46*G46/100</f>
        <v>0.1</v>
      </c>
      <c r="I46" s="114">
        <f>C46+E46+G46</f>
        <v>100</v>
      </c>
      <c r="J46" s="17"/>
      <c r="K46" s="19">
        <v>90</v>
      </c>
      <c r="L46" s="20">
        <f>K46*$D46/100</f>
        <v>0.6299999999999999</v>
      </c>
      <c r="M46" s="19">
        <v>70</v>
      </c>
      <c r="N46" s="21">
        <f>M46*$F46/100</f>
        <v>0.84</v>
      </c>
      <c r="O46" s="21">
        <f>IF(M46&gt;0,$F46,0)</f>
        <v>1.2</v>
      </c>
      <c r="P46" s="19">
        <v>70</v>
      </c>
      <c r="Q46" s="21">
        <f>P46*$H46/100</f>
        <v>0.07</v>
      </c>
      <c r="R46" s="20">
        <f>IF(K46&gt;0,$H46,0)</f>
        <v>0.1</v>
      </c>
      <c r="S46" s="19">
        <v>100</v>
      </c>
      <c r="T46" s="20">
        <f>S46*$D46/100</f>
        <v>0.7</v>
      </c>
      <c r="U46" s="19">
        <v>90</v>
      </c>
      <c r="V46" s="21">
        <f>U46*$F46/100</f>
        <v>1.08</v>
      </c>
      <c r="W46" s="21">
        <f>IF(U46&gt;0,$F46,0)</f>
        <v>1.2</v>
      </c>
      <c r="X46" s="19">
        <v>80</v>
      </c>
      <c r="Y46" s="21">
        <f>X46*$H46/100</f>
        <v>0.08</v>
      </c>
      <c r="Z46" s="20">
        <f>IF(S46&gt;0,$H46,0)</f>
        <v>0.1</v>
      </c>
      <c r="AA46" s="19">
        <v>100</v>
      </c>
      <c r="AB46" s="20">
        <f>AA46*$D46/100</f>
        <v>0.7</v>
      </c>
      <c r="AC46" s="19">
        <v>90</v>
      </c>
      <c r="AD46" s="21">
        <f>AC46*$F46/100</f>
        <v>1.08</v>
      </c>
      <c r="AE46" s="21">
        <f>IF(AC46&gt;0,$F46,0)</f>
        <v>1.2</v>
      </c>
      <c r="AF46" s="19">
        <v>50</v>
      </c>
      <c r="AG46" s="21">
        <f>AF46*$H46/100</f>
        <v>0.05</v>
      </c>
      <c r="AH46" s="20">
        <f>IF(AA46&gt;0,$H46,0)</f>
        <v>0.1</v>
      </c>
      <c r="AI46" s="19">
        <v>80</v>
      </c>
      <c r="AJ46" s="20">
        <f>AI46*$D46/100</f>
        <v>0.56</v>
      </c>
      <c r="AK46" s="19">
        <v>90</v>
      </c>
      <c r="AL46" s="21">
        <f>AK46*$F46/100</f>
        <v>1.08</v>
      </c>
      <c r="AM46" s="21">
        <f>IF(AK46&gt;0,$F46,0)</f>
        <v>1.2</v>
      </c>
      <c r="AN46" s="19"/>
      <c r="AO46" s="21">
        <f>AN46*$H46/100</f>
        <v>0</v>
      </c>
      <c r="AP46" s="20">
        <f>IF(AI46&gt;0,$H46,0)</f>
        <v>0.1</v>
      </c>
      <c r="AQ46" s="19">
        <v>100</v>
      </c>
      <c r="AR46" s="20">
        <f>AQ46*$D46/100</f>
        <v>0.7</v>
      </c>
      <c r="AS46" s="19">
        <v>80</v>
      </c>
      <c r="AT46" s="21">
        <f>AS46*$F46/100</f>
        <v>0.96</v>
      </c>
      <c r="AU46" s="21">
        <f>IF(AS46&gt;0,$F46,0)</f>
        <v>1.2</v>
      </c>
      <c r="AV46" s="19">
        <v>100</v>
      </c>
      <c r="AW46" s="21">
        <f>AV46*$H46/100</f>
        <v>0.1</v>
      </c>
      <c r="AX46" s="20">
        <f>IF(AQ46&gt;0,$H46,0)</f>
        <v>0.1</v>
      </c>
      <c r="AY46" s="19">
        <v>100</v>
      </c>
      <c r="AZ46" s="20">
        <f>AY46*$D46/100</f>
        <v>0.7</v>
      </c>
      <c r="BA46" s="19">
        <v>80</v>
      </c>
      <c r="BB46" s="21">
        <f>BA46*$F46/100</f>
        <v>0.96</v>
      </c>
      <c r="BC46" s="21">
        <f>IF(BA46&gt;0,$F46,0)</f>
        <v>1.2</v>
      </c>
      <c r="BD46" s="19">
        <v>60</v>
      </c>
      <c r="BE46" s="21">
        <f>BD46*$H46/100</f>
        <v>0.06</v>
      </c>
      <c r="BF46" s="20">
        <f>IF(AY46&gt;0,$H46,0)</f>
        <v>0.1</v>
      </c>
      <c r="BG46" s="19">
        <v>90</v>
      </c>
      <c r="BH46" s="20">
        <f>BG46*$D46/100</f>
        <v>0.6299999999999999</v>
      </c>
      <c r="BI46" s="19">
        <v>90</v>
      </c>
      <c r="BJ46" s="21">
        <f>BI46*$F46/100</f>
        <v>1.08</v>
      </c>
      <c r="BK46" s="21">
        <f>IF(BI46&gt;0,$F46,0)</f>
        <v>1.2</v>
      </c>
      <c r="BL46" s="19">
        <v>80</v>
      </c>
      <c r="BM46" s="21">
        <f>BL46*$H46/100</f>
        <v>0.08</v>
      </c>
      <c r="BN46" s="20">
        <f>IF(BG46&gt;0,$H46,0)</f>
        <v>0.1</v>
      </c>
      <c r="BO46" s="19">
        <v>100</v>
      </c>
      <c r="BP46" s="20">
        <f>BO46*$D46/100</f>
        <v>0.7</v>
      </c>
      <c r="BQ46" s="19">
        <v>90</v>
      </c>
      <c r="BR46" s="21">
        <f>BQ46*$F46/100</f>
        <v>1.08</v>
      </c>
      <c r="BS46" s="21">
        <f>IF(BQ46&gt;0,$F46,0)</f>
        <v>1.2</v>
      </c>
      <c r="BT46" s="19">
        <v>30</v>
      </c>
      <c r="BU46" s="21">
        <f>BT46*$H46/100</f>
        <v>0.03</v>
      </c>
      <c r="BV46" s="20">
        <f>IF(BO46&gt;0,$H46,0)</f>
        <v>0.1</v>
      </c>
      <c r="BW46" s="19">
        <v>100</v>
      </c>
      <c r="BX46" s="20">
        <f>BW46*$D46/100</f>
        <v>0.7</v>
      </c>
      <c r="BY46" s="19">
        <v>100</v>
      </c>
      <c r="BZ46" s="21">
        <f>BY46*$F46/100</f>
        <v>1.2</v>
      </c>
      <c r="CA46" s="21">
        <f>IF(BY46&gt;0,$F46,0)</f>
        <v>1.2</v>
      </c>
      <c r="CB46" s="19">
        <v>100</v>
      </c>
      <c r="CC46" s="21">
        <f>CB46*$H46/100</f>
        <v>0.1</v>
      </c>
      <c r="CD46" s="20">
        <f>IF(BW46&gt;0,$H46,0)</f>
        <v>0.1</v>
      </c>
    </row>
    <row r="47" spans="1:82" s="2" customFormat="1" ht="25.5">
      <c r="A47" s="13" t="s">
        <v>59</v>
      </c>
      <c r="B47" s="108">
        <v>1.5</v>
      </c>
      <c r="C47" s="111">
        <v>40</v>
      </c>
      <c r="D47" s="15">
        <f>$B47*C47/100</f>
        <v>0.6</v>
      </c>
      <c r="E47" s="111">
        <v>50</v>
      </c>
      <c r="F47" s="15">
        <f>$B47*E47/100</f>
        <v>0.75</v>
      </c>
      <c r="G47" s="111">
        <v>10</v>
      </c>
      <c r="H47" s="15">
        <f>$B47*G47/100</f>
        <v>0.15</v>
      </c>
      <c r="I47" s="4">
        <f>C47+E47+G47</f>
        <v>100</v>
      </c>
      <c r="J47" s="14"/>
      <c r="K47" s="12">
        <v>20</v>
      </c>
      <c r="L47" s="15">
        <f>K47*$D47/100</f>
        <v>0.12</v>
      </c>
      <c r="M47" s="12">
        <v>0</v>
      </c>
      <c r="N47" s="16">
        <f>M47*$F47/100</f>
        <v>0</v>
      </c>
      <c r="O47" s="16">
        <f>IF(M47&gt;0,$F47,0)</f>
        <v>0</v>
      </c>
      <c r="P47" s="12">
        <v>0</v>
      </c>
      <c r="Q47" s="16">
        <f>P47*$H47/100</f>
        <v>0</v>
      </c>
      <c r="R47" s="15">
        <f>IF(K47&gt;0,$H47,0)</f>
        <v>0.15</v>
      </c>
      <c r="S47" s="12">
        <v>100</v>
      </c>
      <c r="T47" s="15">
        <f>S47*$D47/100</f>
        <v>0.6</v>
      </c>
      <c r="U47" s="12">
        <v>0</v>
      </c>
      <c r="V47" s="16">
        <f>U47*$F47/100</f>
        <v>0</v>
      </c>
      <c r="W47" s="16">
        <f>IF(U47&gt;0,$F47,0)</f>
        <v>0</v>
      </c>
      <c r="X47" s="12">
        <v>0</v>
      </c>
      <c r="Y47" s="16">
        <f>X47*$H47/100</f>
        <v>0</v>
      </c>
      <c r="Z47" s="15">
        <f>IF(S47&gt;0,$H47,0)</f>
        <v>0.15</v>
      </c>
      <c r="AA47" s="12">
        <v>100</v>
      </c>
      <c r="AB47" s="15">
        <f>AA47*$D47/100</f>
        <v>0.6</v>
      </c>
      <c r="AC47" s="12">
        <v>0</v>
      </c>
      <c r="AD47" s="16">
        <f>AC47*$F47/100</f>
        <v>0</v>
      </c>
      <c r="AE47" s="16">
        <f>IF(AC47&gt;0,$F47,0)</f>
        <v>0</v>
      </c>
      <c r="AF47" s="12">
        <v>0</v>
      </c>
      <c r="AG47" s="16">
        <f>AF47*$H47/100</f>
        <v>0</v>
      </c>
      <c r="AH47" s="15">
        <f>IF(AA47&gt;0,$H47,0)</f>
        <v>0.15</v>
      </c>
      <c r="AI47" s="12">
        <v>100</v>
      </c>
      <c r="AJ47" s="15">
        <f>AI47*$D47/100</f>
        <v>0.6</v>
      </c>
      <c r="AK47" s="12">
        <v>0</v>
      </c>
      <c r="AL47" s="16">
        <f>AK47*$F47/100</f>
        <v>0</v>
      </c>
      <c r="AM47" s="16">
        <f>IF(AK47&gt;0,$F47,0)</f>
        <v>0</v>
      </c>
      <c r="AN47" s="12">
        <v>70</v>
      </c>
      <c r="AO47" s="16">
        <f>AN47*$H47/100</f>
        <v>0.105</v>
      </c>
      <c r="AP47" s="15">
        <f>IF(AI47&gt;0,$H47,0)</f>
        <v>0.15</v>
      </c>
      <c r="AQ47" s="12">
        <v>100</v>
      </c>
      <c r="AR47" s="15">
        <f>AQ47*$D47/100</f>
        <v>0.6</v>
      </c>
      <c r="AS47" s="12">
        <v>100</v>
      </c>
      <c r="AT47" s="16">
        <f>AS47*$F47/100</f>
        <v>0.75</v>
      </c>
      <c r="AU47" s="16">
        <f>IF(AS47&gt;0,$F47,0)</f>
        <v>0.75</v>
      </c>
      <c r="AV47" s="12">
        <v>100</v>
      </c>
      <c r="AW47" s="16">
        <f>AV47*$H47/100</f>
        <v>0.15</v>
      </c>
      <c r="AX47" s="15">
        <f>IF(AQ47&gt;0,$H47,0)</f>
        <v>0.15</v>
      </c>
      <c r="AY47" s="12">
        <v>0</v>
      </c>
      <c r="AZ47" s="15">
        <f>AY47*$D47/100</f>
        <v>0</v>
      </c>
      <c r="BA47" s="12">
        <v>0</v>
      </c>
      <c r="BB47" s="16">
        <f>BA47*$F47/100</f>
        <v>0</v>
      </c>
      <c r="BC47" s="16">
        <f>IF(BA47&gt;0,$F47,0)</f>
        <v>0</v>
      </c>
      <c r="BD47" s="12">
        <v>0</v>
      </c>
      <c r="BE47" s="16">
        <f>BD47*$H47/100</f>
        <v>0</v>
      </c>
      <c r="BF47" s="15">
        <f>IF(AY47&gt;0,$H47,0)</f>
        <v>0</v>
      </c>
      <c r="BG47" s="12">
        <v>80</v>
      </c>
      <c r="BH47" s="15">
        <f>BG47*$D47/100</f>
        <v>0.48</v>
      </c>
      <c r="BI47" s="12">
        <v>0</v>
      </c>
      <c r="BJ47" s="16">
        <f>BI47*$F47/100</f>
        <v>0</v>
      </c>
      <c r="BK47" s="16">
        <f>IF(BI47&gt;0,$F47,0)</f>
        <v>0</v>
      </c>
      <c r="BL47" s="12">
        <v>80</v>
      </c>
      <c r="BM47" s="16">
        <f>BL47*$H47/100</f>
        <v>0.12</v>
      </c>
      <c r="BN47" s="15">
        <f>IF(BG47&gt;0,$H47,0)</f>
        <v>0.15</v>
      </c>
      <c r="BO47" s="12">
        <v>100</v>
      </c>
      <c r="BP47" s="15">
        <f>BO47*$D47/100</f>
        <v>0.6</v>
      </c>
      <c r="BQ47" s="12">
        <v>0</v>
      </c>
      <c r="BR47" s="16">
        <f>BQ47*$F47/100</f>
        <v>0</v>
      </c>
      <c r="BS47" s="16">
        <f>IF(BQ47&gt;0,$F47,0)</f>
        <v>0</v>
      </c>
      <c r="BT47" s="12">
        <v>60</v>
      </c>
      <c r="BU47" s="16">
        <f>BT47*$H47/100</f>
        <v>0.09</v>
      </c>
      <c r="BV47" s="15">
        <f>IF(BO47&gt;0,$H47,0)</f>
        <v>0.15</v>
      </c>
      <c r="BW47" s="12">
        <v>0</v>
      </c>
      <c r="BX47" s="15">
        <f>BW47*$D47/100</f>
        <v>0</v>
      </c>
      <c r="BY47" s="12">
        <v>0</v>
      </c>
      <c r="BZ47" s="16">
        <f>BY47*$F47/100</f>
        <v>0</v>
      </c>
      <c r="CA47" s="16">
        <f>IF(BY47&gt;0,$F47,0)</f>
        <v>0</v>
      </c>
      <c r="CB47" s="12">
        <v>0</v>
      </c>
      <c r="CC47" s="16">
        <f>CB47*$H47/100</f>
        <v>0</v>
      </c>
      <c r="CD47" s="15">
        <f>IF(BW47&gt;0,$H47,0)</f>
        <v>0</v>
      </c>
    </row>
    <row r="48" spans="1:82" s="44" customFormat="1" ht="12.75">
      <c r="A48" s="37"/>
      <c r="B48" s="38">
        <f>SUM(B44:B47)</f>
        <v>9.5</v>
      </c>
      <c r="C48" s="39"/>
      <c r="D48" s="38">
        <f>SUM(D44:D47)</f>
        <v>5.5</v>
      </c>
      <c r="E48" s="39"/>
      <c r="F48" s="38">
        <f>SUM(F44:F47)</f>
        <v>3.15</v>
      </c>
      <c r="G48" s="39"/>
      <c r="H48" s="98">
        <f>SUM(H44:H47)</f>
        <v>0.85</v>
      </c>
      <c r="I48" s="115"/>
      <c r="J48" s="40"/>
      <c r="K48" s="39"/>
      <c r="L48" s="41">
        <f>SUM(L44:L47)</f>
        <v>2.85</v>
      </c>
      <c r="M48" s="39"/>
      <c r="N48" s="42">
        <f>SUM(N44:N47)</f>
        <v>1.7999999999999998</v>
      </c>
      <c r="O48" s="42">
        <f>SUM(O44:O47)</f>
        <v>2.4</v>
      </c>
      <c r="P48" s="39"/>
      <c r="Q48" s="42">
        <f>SUM(Q44:Q47)</f>
        <v>0.19</v>
      </c>
      <c r="R48" s="43">
        <f>SUM(R44:R47)</f>
        <v>0.85</v>
      </c>
      <c r="S48" s="39"/>
      <c r="T48" s="41">
        <f>SUM(T44:T47)</f>
        <v>5.5</v>
      </c>
      <c r="U48" s="39"/>
      <c r="V48" s="42">
        <f>SUM(V44:V47)</f>
        <v>2.16</v>
      </c>
      <c r="W48" s="42">
        <f>SUM(W44:W47)</f>
        <v>2.4</v>
      </c>
      <c r="X48" s="39"/>
      <c r="Y48" s="42">
        <f>SUM(Y44:Y47)</f>
        <v>0.5599999999999999</v>
      </c>
      <c r="Z48" s="43">
        <f>SUM(Z44:Z47)</f>
        <v>0.85</v>
      </c>
      <c r="AA48" s="39"/>
      <c r="AB48" s="41">
        <f>SUM(AB44:AB47)</f>
        <v>5.5</v>
      </c>
      <c r="AC48" s="39"/>
      <c r="AD48" s="42">
        <f>SUM(AD44:AD47)</f>
        <v>2.2800000000000002</v>
      </c>
      <c r="AE48" s="42">
        <f>SUM(AE44:AE47)</f>
        <v>2.4</v>
      </c>
      <c r="AF48" s="39"/>
      <c r="AG48" s="42">
        <f>SUM(AG44:AG47)</f>
        <v>0.65</v>
      </c>
      <c r="AH48" s="43">
        <f>SUM(AH44:AH47)</f>
        <v>0.85</v>
      </c>
      <c r="AI48" s="39"/>
      <c r="AJ48" s="41">
        <f>SUM(AJ44:AJ47)</f>
        <v>4.7299999999999995</v>
      </c>
      <c r="AK48" s="39"/>
      <c r="AL48" s="42">
        <f>SUM(AL44:AL47)</f>
        <v>2.16</v>
      </c>
      <c r="AM48" s="42">
        <f>SUM(AM44:AM47)</f>
        <v>2.4</v>
      </c>
      <c r="AN48" s="39"/>
      <c r="AO48" s="42">
        <f>SUM(AO44:AO47)</f>
        <v>0.525</v>
      </c>
      <c r="AP48" s="43">
        <f>SUM(AP44:AP47)</f>
        <v>0.85</v>
      </c>
      <c r="AQ48" s="39"/>
      <c r="AR48" s="41">
        <f>SUM(AR44:AR47)</f>
        <v>5.5</v>
      </c>
      <c r="AS48" s="39"/>
      <c r="AT48" s="42">
        <f>SUM(AT44:AT47)</f>
        <v>2.91</v>
      </c>
      <c r="AU48" s="42">
        <f>SUM(AU44:AU47)</f>
        <v>3.15</v>
      </c>
      <c r="AV48" s="39"/>
      <c r="AW48" s="42">
        <f>SUM(AW44:AW47)</f>
        <v>0.85</v>
      </c>
      <c r="AX48" s="43">
        <f>SUM(AX44:AX47)</f>
        <v>0.85</v>
      </c>
      <c r="AY48" s="39"/>
      <c r="AZ48" s="41">
        <f>SUM(AZ44:AZ47)</f>
        <v>4.9</v>
      </c>
      <c r="BA48" s="39"/>
      <c r="BB48" s="42">
        <f>SUM(BB44:BB47)</f>
        <v>2.04</v>
      </c>
      <c r="BC48" s="42">
        <f>SUM(BC44:BC47)</f>
        <v>2.4</v>
      </c>
      <c r="BD48" s="39"/>
      <c r="BE48" s="42">
        <f>SUM(BE44:BE47)</f>
        <v>0.6000000000000001</v>
      </c>
      <c r="BF48" s="43">
        <f>SUM(BF44:BF47)</f>
        <v>0.7</v>
      </c>
      <c r="BG48" s="39"/>
      <c r="BH48" s="41">
        <f>SUM(BH44:BH47)</f>
        <v>5.3100000000000005</v>
      </c>
      <c r="BI48" s="39"/>
      <c r="BJ48" s="42">
        <f>SUM(BJ44:BJ47)</f>
        <v>2.16</v>
      </c>
      <c r="BK48" s="42">
        <f>SUM(BK44:BK47)</f>
        <v>2.4</v>
      </c>
      <c r="BL48" s="39"/>
      <c r="BM48" s="42">
        <f>SUM(BM44:BM47)</f>
        <v>0.6799999999999999</v>
      </c>
      <c r="BN48" s="43">
        <f>SUM(BN44:BN47)</f>
        <v>0.85</v>
      </c>
      <c r="BO48" s="39"/>
      <c r="BP48" s="41">
        <f>SUM(BP44:BP47)</f>
        <v>5.079999999999999</v>
      </c>
      <c r="BQ48" s="39"/>
      <c r="BR48" s="42">
        <f>SUM(BR44:BR47)</f>
        <v>2.16</v>
      </c>
      <c r="BS48" s="42">
        <f>SUM(BS44:BS47)</f>
        <v>2.4</v>
      </c>
      <c r="BT48" s="39"/>
      <c r="BU48" s="42">
        <f>SUM(BU44:BU47)</f>
        <v>0.48</v>
      </c>
      <c r="BV48" s="43">
        <f>SUM(BV44:BV47)</f>
        <v>0.85</v>
      </c>
      <c r="BW48" s="39"/>
      <c r="BX48" s="41">
        <f>SUM(BX44:BX47)</f>
        <v>4.06</v>
      </c>
      <c r="BY48" s="39"/>
      <c r="BZ48" s="42">
        <f>SUM(BZ44:BZ47)</f>
        <v>2.4</v>
      </c>
      <c r="CA48" s="42">
        <f>SUM(CA44:CA47)</f>
        <v>2.4</v>
      </c>
      <c r="CB48" s="39"/>
      <c r="CC48" s="42">
        <f>SUM(CC44:CC47)</f>
        <v>0.7</v>
      </c>
      <c r="CD48" s="43">
        <f>SUM(CD44:CD47)</f>
        <v>0.7</v>
      </c>
    </row>
    <row r="49" spans="1:82" s="3" customFormat="1" ht="25.5">
      <c r="A49" s="23" t="s">
        <v>36</v>
      </c>
      <c r="B49" s="26"/>
      <c r="C49" s="27"/>
      <c r="D49" s="28"/>
      <c r="E49" s="27"/>
      <c r="F49" s="105">
        <f>SUM(D56,F56,H56)</f>
        <v>11</v>
      </c>
      <c r="G49" s="27"/>
      <c r="H49" s="28"/>
      <c r="I49" s="113"/>
      <c r="J49" s="29"/>
      <c r="K49" s="27"/>
      <c r="L49" s="30"/>
      <c r="M49" s="27"/>
      <c r="N49" s="33">
        <f>L56+N56+Q56</f>
        <v>0.38</v>
      </c>
      <c r="O49" s="30"/>
      <c r="P49" s="27"/>
      <c r="Q49" s="31"/>
      <c r="R49" s="30"/>
      <c r="S49" s="27"/>
      <c r="T49" s="30"/>
      <c r="U49" s="27"/>
      <c r="V49" s="33">
        <f>T56+V56+Y56</f>
        <v>8.485000000000001</v>
      </c>
      <c r="W49" s="30"/>
      <c r="X49" s="27"/>
      <c r="Y49" s="31"/>
      <c r="Z49" s="30"/>
      <c r="AA49" s="27"/>
      <c r="AB49" s="30"/>
      <c r="AC49" s="27"/>
      <c r="AD49" s="33">
        <f>AB56+AD56+AG56</f>
        <v>10.14</v>
      </c>
      <c r="AE49" s="30"/>
      <c r="AF49" s="27"/>
      <c r="AG49" s="31"/>
      <c r="AH49" s="30"/>
      <c r="AI49" s="27"/>
      <c r="AJ49" s="30"/>
      <c r="AK49" s="27"/>
      <c r="AL49" s="33">
        <f>AJ56+AL56+AO56</f>
        <v>7.135000000000001</v>
      </c>
      <c r="AM49" s="30"/>
      <c r="AN49" s="27"/>
      <c r="AO49" s="31"/>
      <c r="AP49" s="30"/>
      <c r="AQ49" s="27"/>
      <c r="AR49" s="30"/>
      <c r="AS49" s="27"/>
      <c r="AT49" s="33">
        <f>AR56+AT56+AW56</f>
        <v>7.51</v>
      </c>
      <c r="AU49" s="30"/>
      <c r="AV49" s="27"/>
      <c r="AW49" s="31"/>
      <c r="AX49" s="30"/>
      <c r="AY49" s="27"/>
      <c r="AZ49" s="30"/>
      <c r="BA49" s="27"/>
      <c r="BB49" s="33">
        <f>AZ56+BB56+BE56</f>
        <v>10.260000000000002</v>
      </c>
      <c r="BC49" s="30"/>
      <c r="BD49" s="27"/>
      <c r="BE49" s="31"/>
      <c r="BF49" s="30"/>
      <c r="BG49" s="27"/>
      <c r="BH49" s="30"/>
      <c r="BI49" s="27"/>
      <c r="BJ49" s="33">
        <f>BH56+BJ56+BM56</f>
        <v>7.130000000000001</v>
      </c>
      <c r="BK49" s="30"/>
      <c r="BL49" s="27"/>
      <c r="BM49" s="31"/>
      <c r="BN49" s="30"/>
      <c r="BO49" s="27"/>
      <c r="BP49" s="30"/>
      <c r="BQ49" s="27"/>
      <c r="BR49" s="33">
        <f>BP56+BR56+BU56</f>
        <v>5.285</v>
      </c>
      <c r="BS49" s="30"/>
      <c r="BT49" s="27"/>
      <c r="BU49" s="31"/>
      <c r="BV49" s="30"/>
      <c r="BW49" s="27"/>
      <c r="BX49" s="30"/>
      <c r="BY49" s="27"/>
      <c r="BZ49" s="33">
        <f>BX56+BZ56+CC56</f>
        <v>8.5</v>
      </c>
      <c r="CA49" s="30"/>
      <c r="CB49" s="27"/>
      <c r="CC49" s="31"/>
      <c r="CD49" s="30"/>
    </row>
    <row r="50" spans="1:82" s="2" customFormat="1" ht="12.75">
      <c r="A50" s="18" t="s">
        <v>88</v>
      </c>
      <c r="B50" s="107">
        <v>3</v>
      </c>
      <c r="C50" s="110">
        <v>35</v>
      </c>
      <c r="D50" s="20">
        <f aca="true" t="shared" si="196" ref="D50:D55">$B50*C50/100</f>
        <v>1.05</v>
      </c>
      <c r="E50" s="110">
        <v>55</v>
      </c>
      <c r="F50" s="20">
        <f aca="true" t="shared" si="197" ref="F50:F55">$B50*E50/100</f>
        <v>1.65</v>
      </c>
      <c r="G50" s="110">
        <v>10</v>
      </c>
      <c r="H50" s="20">
        <f aca="true" t="shared" si="198" ref="H50:H55">$B50*G50/100</f>
        <v>0.3</v>
      </c>
      <c r="I50" s="114">
        <f aca="true" t="shared" si="199" ref="I50:I55">C50+E50+G50</f>
        <v>100</v>
      </c>
      <c r="J50" s="17"/>
      <c r="K50" s="19">
        <v>0</v>
      </c>
      <c r="L50" s="20">
        <f aca="true" t="shared" si="200" ref="L50:L55">K50*$D50/100</f>
        <v>0</v>
      </c>
      <c r="M50" s="19">
        <v>0</v>
      </c>
      <c r="N50" s="21">
        <f aca="true" t="shared" si="201" ref="N50:N55">M50*$F50/100</f>
        <v>0</v>
      </c>
      <c r="O50" s="21">
        <f aca="true" t="shared" si="202" ref="O50:O55">IF(M50&gt;0,$F50,0)</f>
        <v>0</v>
      </c>
      <c r="P50" s="19">
        <v>0</v>
      </c>
      <c r="Q50" s="21">
        <f aca="true" t="shared" si="203" ref="Q50:Q55">P50*$H50/100</f>
        <v>0</v>
      </c>
      <c r="R50" s="20">
        <f aca="true" t="shared" si="204" ref="R50:R55">IF(K50&gt;0,$H50,0)</f>
        <v>0</v>
      </c>
      <c r="S50" s="19">
        <v>100</v>
      </c>
      <c r="T50" s="20">
        <f aca="true" t="shared" si="205" ref="T50:T55">S50*$D50/100</f>
        <v>1.05</v>
      </c>
      <c r="U50" s="19">
        <v>90</v>
      </c>
      <c r="V50" s="21">
        <f aca="true" t="shared" si="206" ref="V50:V55">U50*$F50/100</f>
        <v>1.485</v>
      </c>
      <c r="W50" s="21">
        <f aca="true" t="shared" si="207" ref="W50:W55">IF(U50&gt;0,$F50,0)</f>
        <v>1.65</v>
      </c>
      <c r="X50" s="19">
        <v>80</v>
      </c>
      <c r="Y50" s="21">
        <f aca="true" t="shared" si="208" ref="Y50:Y55">X50*$H50/100</f>
        <v>0.24</v>
      </c>
      <c r="Z50" s="20">
        <f aca="true" t="shared" si="209" ref="Z50:Z55">IF(S50&gt;0,$H50,0)</f>
        <v>0.3</v>
      </c>
      <c r="AA50" s="19">
        <v>90</v>
      </c>
      <c r="AB50" s="20">
        <f aca="true" t="shared" si="210" ref="AB50:AB55">AA50*$D50/100</f>
        <v>0.945</v>
      </c>
      <c r="AC50" s="19">
        <v>90</v>
      </c>
      <c r="AD50" s="21">
        <f aca="true" t="shared" si="211" ref="AD50:AD55">AC50*$F50/100</f>
        <v>1.485</v>
      </c>
      <c r="AE50" s="21">
        <f aca="true" t="shared" si="212" ref="AE50:AE55">IF(AC50&gt;0,$F50,0)</f>
        <v>1.65</v>
      </c>
      <c r="AF50" s="19">
        <v>80</v>
      </c>
      <c r="AG50" s="21">
        <f aca="true" t="shared" si="213" ref="AG50:AG55">AF50*$H50/100</f>
        <v>0.24</v>
      </c>
      <c r="AH50" s="20">
        <f aca="true" t="shared" si="214" ref="AH50:AH55">IF(AA50&gt;0,$H50,0)</f>
        <v>0.3</v>
      </c>
      <c r="AI50" s="19">
        <v>100</v>
      </c>
      <c r="AJ50" s="20">
        <f aca="true" t="shared" si="215" ref="AJ50:AJ55">AI50*$D50/100</f>
        <v>1.05</v>
      </c>
      <c r="AK50" s="19">
        <v>80</v>
      </c>
      <c r="AL50" s="21">
        <f aca="true" t="shared" si="216" ref="AL50:AL55">AK50*$F50/100</f>
        <v>1.32</v>
      </c>
      <c r="AM50" s="21">
        <f aca="true" t="shared" si="217" ref="AM50:AM55">IF(AK50&gt;0,$F50,0)</f>
        <v>1.65</v>
      </c>
      <c r="AN50" s="19">
        <v>70</v>
      </c>
      <c r="AO50" s="21">
        <f aca="true" t="shared" si="218" ref="AO50:AO55">AN50*$H50/100</f>
        <v>0.21</v>
      </c>
      <c r="AP50" s="20">
        <f aca="true" t="shared" si="219" ref="AP50:AP55">IF(AI50&gt;0,$H50,0)</f>
        <v>0.3</v>
      </c>
      <c r="AQ50" s="19">
        <v>100</v>
      </c>
      <c r="AR50" s="20">
        <f aca="true" t="shared" si="220" ref="AR50:AR55">AQ50*$D50/100</f>
        <v>1.05</v>
      </c>
      <c r="AS50" s="19">
        <v>100</v>
      </c>
      <c r="AT50" s="21">
        <f aca="true" t="shared" si="221" ref="AT50:AT55">AS50*$F50/100</f>
        <v>1.65</v>
      </c>
      <c r="AU50" s="21">
        <f aca="true" t="shared" si="222" ref="AU50:AU55">IF(AS50&gt;0,$F50,0)</f>
        <v>1.65</v>
      </c>
      <c r="AV50" s="19">
        <v>100</v>
      </c>
      <c r="AW50" s="21">
        <f aca="true" t="shared" si="223" ref="AW50:AW55">AV50*$H50/100</f>
        <v>0.3</v>
      </c>
      <c r="AX50" s="20">
        <f aca="true" t="shared" si="224" ref="AX50:AX55">IF(AQ50&gt;0,$H50,0)</f>
        <v>0.3</v>
      </c>
      <c r="AY50" s="19">
        <v>100</v>
      </c>
      <c r="AZ50" s="20">
        <f aca="true" t="shared" si="225" ref="AZ50:AZ55">AY50*$D50/100</f>
        <v>1.05</v>
      </c>
      <c r="BA50" s="19">
        <v>90</v>
      </c>
      <c r="BB50" s="21">
        <f aca="true" t="shared" si="226" ref="BB50:BB55">BA50*$F50/100</f>
        <v>1.485</v>
      </c>
      <c r="BC50" s="21">
        <f aca="true" t="shared" si="227" ref="BC50:BC55">IF(BA50&gt;0,$F50,0)</f>
        <v>1.65</v>
      </c>
      <c r="BD50" s="19">
        <v>90</v>
      </c>
      <c r="BE50" s="21">
        <f aca="true" t="shared" si="228" ref="BE50:BE55">BD50*$H50/100</f>
        <v>0.27</v>
      </c>
      <c r="BF50" s="20">
        <f aca="true" t="shared" si="229" ref="BF50:BF55">IF(AY50&gt;0,$H50,0)</f>
        <v>0.3</v>
      </c>
      <c r="BG50" s="19">
        <v>80</v>
      </c>
      <c r="BH50" s="20">
        <f aca="true" t="shared" si="230" ref="BH50:BH55">BG50*$D50/100</f>
        <v>0.84</v>
      </c>
      <c r="BI50" s="19">
        <v>60</v>
      </c>
      <c r="BJ50" s="21">
        <f aca="true" t="shared" si="231" ref="BJ50:BJ55">BI50*$F50/100</f>
        <v>0.99</v>
      </c>
      <c r="BK50" s="21">
        <f aca="true" t="shared" si="232" ref="BK50:BK55">IF(BI50&gt;0,$F50,0)</f>
        <v>1.65</v>
      </c>
      <c r="BL50" s="19">
        <v>80</v>
      </c>
      <c r="BM50" s="21">
        <f aca="true" t="shared" si="233" ref="BM50:BM55">BL50*$H50/100</f>
        <v>0.24</v>
      </c>
      <c r="BN50" s="20">
        <f aca="true" t="shared" si="234" ref="BN50:BN55">IF(BG50&gt;0,$H50,0)</f>
        <v>0.3</v>
      </c>
      <c r="BO50" s="19">
        <v>70</v>
      </c>
      <c r="BP50" s="20">
        <f aca="true" t="shared" si="235" ref="BP50:BP55">BO50*$D50/100</f>
        <v>0.735</v>
      </c>
      <c r="BQ50" s="19">
        <v>80</v>
      </c>
      <c r="BR50" s="21">
        <f aca="true" t="shared" si="236" ref="BR50:BR55">BQ50*$F50/100</f>
        <v>1.32</v>
      </c>
      <c r="BS50" s="21">
        <f aca="true" t="shared" si="237" ref="BS50:BS55">IF(BQ50&gt;0,$F50,0)</f>
        <v>1.65</v>
      </c>
      <c r="BT50" s="19">
        <v>60</v>
      </c>
      <c r="BU50" s="21">
        <f aca="true" t="shared" si="238" ref="BU50:BU55">BT50*$H50/100</f>
        <v>0.18</v>
      </c>
      <c r="BV50" s="20">
        <f aca="true" t="shared" si="239" ref="BV50:BV55">IF(BO50&gt;0,$H50,0)</f>
        <v>0.3</v>
      </c>
      <c r="BW50" s="19">
        <v>80</v>
      </c>
      <c r="BX50" s="20">
        <f aca="true" t="shared" si="240" ref="BX50:BX55">BW50*$D50/100</f>
        <v>0.84</v>
      </c>
      <c r="BY50" s="19">
        <v>100</v>
      </c>
      <c r="BZ50" s="21">
        <f aca="true" t="shared" si="241" ref="BZ50:BZ55">BY50*$F50/100</f>
        <v>1.65</v>
      </c>
      <c r="CA50" s="21">
        <f aca="true" t="shared" si="242" ref="CA50:CA55">IF(BY50&gt;0,$F50,0)</f>
        <v>1.65</v>
      </c>
      <c r="CB50" s="19">
        <v>100</v>
      </c>
      <c r="CC50" s="21">
        <f aca="true" t="shared" si="243" ref="CC50:CC55">CB50*$H50/100</f>
        <v>0.3</v>
      </c>
      <c r="CD50" s="20">
        <f aca="true" t="shared" si="244" ref="CD50:CD55">IF(BW50&gt;0,$H50,0)</f>
        <v>0.3</v>
      </c>
    </row>
    <row r="51" spans="1:82" s="2" customFormat="1" ht="12.75">
      <c r="A51" s="13" t="s">
        <v>63</v>
      </c>
      <c r="B51" s="108">
        <v>1</v>
      </c>
      <c r="C51" s="111">
        <v>85</v>
      </c>
      <c r="D51" s="15">
        <f t="shared" si="196"/>
        <v>0.85</v>
      </c>
      <c r="E51" s="111">
        <v>10</v>
      </c>
      <c r="F51" s="15">
        <f t="shared" si="197"/>
        <v>0.1</v>
      </c>
      <c r="G51" s="111">
        <v>5</v>
      </c>
      <c r="H51" s="15">
        <f t="shared" si="198"/>
        <v>0.05</v>
      </c>
      <c r="I51" s="4">
        <f t="shared" si="199"/>
        <v>100</v>
      </c>
      <c r="J51" s="14"/>
      <c r="K51" s="12">
        <v>0</v>
      </c>
      <c r="L51" s="15">
        <f t="shared" si="200"/>
        <v>0</v>
      </c>
      <c r="M51" s="12">
        <v>0</v>
      </c>
      <c r="N51" s="16">
        <f t="shared" si="201"/>
        <v>0</v>
      </c>
      <c r="O51" s="16">
        <f t="shared" si="202"/>
        <v>0</v>
      </c>
      <c r="P51" s="12">
        <v>0</v>
      </c>
      <c r="Q51" s="16">
        <f t="shared" si="203"/>
        <v>0</v>
      </c>
      <c r="R51" s="15">
        <f t="shared" si="204"/>
        <v>0</v>
      </c>
      <c r="S51" s="12">
        <v>100</v>
      </c>
      <c r="T51" s="15">
        <f t="shared" si="205"/>
        <v>0.85</v>
      </c>
      <c r="U51" s="12">
        <v>90</v>
      </c>
      <c r="V51" s="16">
        <f t="shared" si="206"/>
        <v>0.09</v>
      </c>
      <c r="W51" s="16">
        <f t="shared" si="207"/>
        <v>0.1</v>
      </c>
      <c r="X51" s="12">
        <v>80</v>
      </c>
      <c r="Y51" s="16">
        <f t="shared" si="208"/>
        <v>0.04</v>
      </c>
      <c r="Z51" s="15">
        <f t="shared" si="209"/>
        <v>0.05</v>
      </c>
      <c r="AA51" s="12">
        <v>100</v>
      </c>
      <c r="AB51" s="15">
        <f t="shared" si="210"/>
        <v>0.85</v>
      </c>
      <c r="AC51" s="12">
        <v>90</v>
      </c>
      <c r="AD51" s="16">
        <f t="shared" si="211"/>
        <v>0.09</v>
      </c>
      <c r="AE51" s="16">
        <f t="shared" si="212"/>
        <v>0.1</v>
      </c>
      <c r="AF51" s="12">
        <v>80</v>
      </c>
      <c r="AG51" s="16">
        <f t="shared" si="213"/>
        <v>0.04</v>
      </c>
      <c r="AH51" s="15">
        <f t="shared" si="214"/>
        <v>0.05</v>
      </c>
      <c r="AI51" s="12">
        <v>100</v>
      </c>
      <c r="AJ51" s="15">
        <f t="shared" si="215"/>
        <v>0.85</v>
      </c>
      <c r="AK51" s="12">
        <v>90</v>
      </c>
      <c r="AL51" s="16">
        <f t="shared" si="216"/>
        <v>0.09</v>
      </c>
      <c r="AM51" s="16">
        <f t="shared" si="217"/>
        <v>0.1</v>
      </c>
      <c r="AN51" s="12">
        <v>70</v>
      </c>
      <c r="AO51" s="16">
        <f t="shared" si="218"/>
        <v>0.035</v>
      </c>
      <c r="AP51" s="15">
        <f t="shared" si="219"/>
        <v>0.05</v>
      </c>
      <c r="AQ51" s="12">
        <v>100</v>
      </c>
      <c r="AR51" s="15">
        <f t="shared" si="220"/>
        <v>0.85</v>
      </c>
      <c r="AS51" s="12">
        <v>100</v>
      </c>
      <c r="AT51" s="16">
        <f t="shared" si="221"/>
        <v>0.1</v>
      </c>
      <c r="AU51" s="16">
        <f t="shared" si="222"/>
        <v>0.1</v>
      </c>
      <c r="AV51" s="12">
        <v>100</v>
      </c>
      <c r="AW51" s="16">
        <f t="shared" si="223"/>
        <v>0.05</v>
      </c>
      <c r="AX51" s="15">
        <f t="shared" si="224"/>
        <v>0.05</v>
      </c>
      <c r="AY51" s="12">
        <v>100</v>
      </c>
      <c r="AZ51" s="15">
        <f t="shared" si="225"/>
        <v>0.85</v>
      </c>
      <c r="BA51" s="12">
        <v>90</v>
      </c>
      <c r="BB51" s="16">
        <f t="shared" si="226"/>
        <v>0.09</v>
      </c>
      <c r="BC51" s="16">
        <f t="shared" si="227"/>
        <v>0.1</v>
      </c>
      <c r="BD51" s="12">
        <v>90</v>
      </c>
      <c r="BE51" s="16">
        <f t="shared" si="228"/>
        <v>0.045</v>
      </c>
      <c r="BF51" s="15">
        <f t="shared" si="229"/>
        <v>0.05</v>
      </c>
      <c r="BG51" s="12">
        <v>80</v>
      </c>
      <c r="BH51" s="15">
        <f t="shared" si="230"/>
        <v>0.68</v>
      </c>
      <c r="BI51" s="12">
        <v>70</v>
      </c>
      <c r="BJ51" s="16">
        <f t="shared" si="231"/>
        <v>0.07</v>
      </c>
      <c r="BK51" s="16">
        <f t="shared" si="232"/>
        <v>0.1</v>
      </c>
      <c r="BL51" s="12">
        <v>80</v>
      </c>
      <c r="BM51" s="16">
        <f t="shared" si="233"/>
        <v>0.04</v>
      </c>
      <c r="BN51" s="15">
        <f t="shared" si="234"/>
        <v>0.05</v>
      </c>
      <c r="BO51" s="12">
        <v>100</v>
      </c>
      <c r="BP51" s="15">
        <f t="shared" si="235"/>
        <v>0.85</v>
      </c>
      <c r="BQ51" s="12">
        <v>80</v>
      </c>
      <c r="BR51" s="16">
        <f t="shared" si="236"/>
        <v>0.08</v>
      </c>
      <c r="BS51" s="16">
        <f t="shared" si="237"/>
        <v>0.1</v>
      </c>
      <c r="BT51" s="12">
        <v>60</v>
      </c>
      <c r="BU51" s="16">
        <f t="shared" si="238"/>
        <v>0.03</v>
      </c>
      <c r="BV51" s="15">
        <f t="shared" si="239"/>
        <v>0.05</v>
      </c>
      <c r="BW51" s="12">
        <v>0</v>
      </c>
      <c r="BX51" s="15">
        <f t="shared" si="240"/>
        <v>0</v>
      </c>
      <c r="BY51" s="12">
        <v>0</v>
      </c>
      <c r="BZ51" s="16">
        <f t="shared" si="241"/>
        <v>0</v>
      </c>
      <c r="CA51" s="16">
        <f t="shared" si="242"/>
        <v>0</v>
      </c>
      <c r="CB51" s="12">
        <v>0</v>
      </c>
      <c r="CC51" s="16">
        <f t="shared" si="243"/>
        <v>0</v>
      </c>
      <c r="CD51" s="15">
        <f t="shared" si="244"/>
        <v>0</v>
      </c>
    </row>
    <row r="52" spans="1:82" s="2" customFormat="1" ht="25.5">
      <c r="A52" s="18" t="s">
        <v>64</v>
      </c>
      <c r="B52" s="107">
        <v>2</v>
      </c>
      <c r="C52" s="110">
        <v>30</v>
      </c>
      <c r="D52" s="20">
        <f t="shared" si="196"/>
        <v>0.6</v>
      </c>
      <c r="E52" s="110">
        <v>60</v>
      </c>
      <c r="F52" s="20">
        <f t="shared" si="197"/>
        <v>1.2</v>
      </c>
      <c r="G52" s="110">
        <v>10</v>
      </c>
      <c r="H52" s="20">
        <f t="shared" si="198"/>
        <v>0.2</v>
      </c>
      <c r="I52" s="114">
        <f t="shared" si="199"/>
        <v>100</v>
      </c>
      <c r="J52" s="17"/>
      <c r="K52" s="19">
        <v>20</v>
      </c>
      <c r="L52" s="20">
        <f t="shared" si="200"/>
        <v>0.12</v>
      </c>
      <c r="M52" s="19">
        <v>20</v>
      </c>
      <c r="N52" s="21">
        <f t="shared" si="201"/>
        <v>0.24</v>
      </c>
      <c r="O52" s="21">
        <f t="shared" si="202"/>
        <v>1.2</v>
      </c>
      <c r="P52" s="19">
        <v>10</v>
      </c>
      <c r="Q52" s="21">
        <f t="shared" si="203"/>
        <v>0.02</v>
      </c>
      <c r="R52" s="20">
        <f t="shared" si="204"/>
        <v>0.2</v>
      </c>
      <c r="S52" s="19">
        <v>100</v>
      </c>
      <c r="T52" s="20">
        <f t="shared" si="205"/>
        <v>0.6</v>
      </c>
      <c r="U52" s="19">
        <v>90</v>
      </c>
      <c r="V52" s="21">
        <f t="shared" si="206"/>
        <v>1.08</v>
      </c>
      <c r="W52" s="21">
        <f t="shared" si="207"/>
        <v>1.2</v>
      </c>
      <c r="X52" s="19">
        <v>80</v>
      </c>
      <c r="Y52" s="21">
        <f t="shared" si="208"/>
        <v>0.16</v>
      </c>
      <c r="Z52" s="20">
        <f t="shared" si="209"/>
        <v>0.2</v>
      </c>
      <c r="AA52" s="19">
        <v>90</v>
      </c>
      <c r="AB52" s="20">
        <f t="shared" si="210"/>
        <v>0.54</v>
      </c>
      <c r="AC52" s="19">
        <v>70</v>
      </c>
      <c r="AD52" s="21">
        <f t="shared" si="211"/>
        <v>0.84</v>
      </c>
      <c r="AE52" s="21">
        <f t="shared" si="212"/>
        <v>1.2</v>
      </c>
      <c r="AF52" s="19">
        <v>90</v>
      </c>
      <c r="AG52" s="21">
        <f t="shared" si="213"/>
        <v>0.18</v>
      </c>
      <c r="AH52" s="20">
        <f t="shared" si="214"/>
        <v>0.2</v>
      </c>
      <c r="AI52" s="19">
        <v>60</v>
      </c>
      <c r="AJ52" s="20">
        <f t="shared" si="215"/>
        <v>0.36</v>
      </c>
      <c r="AK52" s="19">
        <v>80</v>
      </c>
      <c r="AL52" s="21">
        <f t="shared" si="216"/>
        <v>0.96</v>
      </c>
      <c r="AM52" s="21">
        <f t="shared" si="217"/>
        <v>1.2</v>
      </c>
      <c r="AN52" s="19">
        <v>70</v>
      </c>
      <c r="AO52" s="21">
        <f t="shared" si="218"/>
        <v>0.14</v>
      </c>
      <c r="AP52" s="20">
        <f t="shared" si="219"/>
        <v>0.2</v>
      </c>
      <c r="AQ52" s="19">
        <v>70</v>
      </c>
      <c r="AR52" s="20">
        <f t="shared" si="220"/>
        <v>0.42</v>
      </c>
      <c r="AS52" s="19">
        <v>90</v>
      </c>
      <c r="AT52" s="21">
        <f t="shared" si="221"/>
        <v>1.08</v>
      </c>
      <c r="AU52" s="21">
        <f t="shared" si="222"/>
        <v>1.2</v>
      </c>
      <c r="AV52" s="19">
        <v>100</v>
      </c>
      <c r="AW52" s="21">
        <f t="shared" si="223"/>
        <v>0.2</v>
      </c>
      <c r="AX52" s="20">
        <f t="shared" si="224"/>
        <v>0.2</v>
      </c>
      <c r="AY52" s="19">
        <v>90</v>
      </c>
      <c r="AZ52" s="20">
        <f t="shared" si="225"/>
        <v>0.54</v>
      </c>
      <c r="BA52" s="19">
        <v>90</v>
      </c>
      <c r="BB52" s="21">
        <f t="shared" si="226"/>
        <v>1.08</v>
      </c>
      <c r="BC52" s="21">
        <f t="shared" si="227"/>
        <v>1.2</v>
      </c>
      <c r="BD52" s="19">
        <v>90</v>
      </c>
      <c r="BE52" s="21">
        <f t="shared" si="228"/>
        <v>0.18</v>
      </c>
      <c r="BF52" s="20">
        <f t="shared" si="229"/>
        <v>0.2</v>
      </c>
      <c r="BG52" s="19">
        <v>80</v>
      </c>
      <c r="BH52" s="20">
        <f t="shared" si="230"/>
        <v>0.48</v>
      </c>
      <c r="BI52" s="19">
        <v>90</v>
      </c>
      <c r="BJ52" s="21">
        <f t="shared" si="231"/>
        <v>1.08</v>
      </c>
      <c r="BK52" s="21">
        <f t="shared" si="232"/>
        <v>1.2</v>
      </c>
      <c r="BL52" s="19">
        <v>80</v>
      </c>
      <c r="BM52" s="21">
        <f t="shared" si="233"/>
        <v>0.16</v>
      </c>
      <c r="BN52" s="20">
        <f t="shared" si="234"/>
        <v>0.2</v>
      </c>
      <c r="BO52" s="19">
        <v>20</v>
      </c>
      <c r="BP52" s="20">
        <f t="shared" si="235"/>
        <v>0.12</v>
      </c>
      <c r="BQ52" s="19">
        <v>30</v>
      </c>
      <c r="BR52" s="21">
        <f t="shared" si="236"/>
        <v>0.36</v>
      </c>
      <c r="BS52" s="21">
        <f t="shared" si="237"/>
        <v>1.2</v>
      </c>
      <c r="BT52" s="19">
        <v>50</v>
      </c>
      <c r="BU52" s="21">
        <f t="shared" si="238"/>
        <v>0.1</v>
      </c>
      <c r="BV52" s="20">
        <f t="shared" si="239"/>
        <v>0.2</v>
      </c>
      <c r="BW52" s="19">
        <v>90</v>
      </c>
      <c r="BX52" s="20">
        <f t="shared" si="240"/>
        <v>0.54</v>
      </c>
      <c r="BY52" s="19">
        <v>100</v>
      </c>
      <c r="BZ52" s="21">
        <f t="shared" si="241"/>
        <v>1.2</v>
      </c>
      <c r="CA52" s="21">
        <f t="shared" si="242"/>
        <v>1.2</v>
      </c>
      <c r="CB52" s="19">
        <v>100</v>
      </c>
      <c r="CC52" s="21">
        <f t="shared" si="243"/>
        <v>0.2</v>
      </c>
      <c r="CD52" s="20">
        <f t="shared" si="244"/>
        <v>0.2</v>
      </c>
    </row>
    <row r="53" spans="1:82" s="2" customFormat="1" ht="12.75">
      <c r="A53" s="13" t="s">
        <v>37</v>
      </c>
      <c r="B53" s="108">
        <v>2</v>
      </c>
      <c r="C53" s="111">
        <v>85</v>
      </c>
      <c r="D53" s="15">
        <f t="shared" si="196"/>
        <v>1.7</v>
      </c>
      <c r="E53" s="111">
        <v>10</v>
      </c>
      <c r="F53" s="15">
        <f t="shared" si="197"/>
        <v>0.2</v>
      </c>
      <c r="G53" s="111">
        <v>5</v>
      </c>
      <c r="H53" s="15">
        <f t="shared" si="198"/>
        <v>0.1</v>
      </c>
      <c r="I53" s="4">
        <f t="shared" si="199"/>
        <v>100</v>
      </c>
      <c r="J53" s="14"/>
      <c r="K53" s="12">
        <v>0</v>
      </c>
      <c r="L53" s="15">
        <f t="shared" si="200"/>
        <v>0</v>
      </c>
      <c r="M53" s="12">
        <v>0</v>
      </c>
      <c r="N53" s="16">
        <f t="shared" si="201"/>
        <v>0</v>
      </c>
      <c r="O53" s="16">
        <f t="shared" si="202"/>
        <v>0</v>
      </c>
      <c r="P53" s="12">
        <v>0</v>
      </c>
      <c r="Q53" s="16">
        <f t="shared" si="203"/>
        <v>0</v>
      </c>
      <c r="R53" s="15">
        <f t="shared" si="204"/>
        <v>0</v>
      </c>
      <c r="S53" s="12">
        <v>100</v>
      </c>
      <c r="T53" s="15">
        <f t="shared" si="205"/>
        <v>1.7</v>
      </c>
      <c r="U53" s="12">
        <v>90</v>
      </c>
      <c r="V53" s="16">
        <f t="shared" si="206"/>
        <v>0.18</v>
      </c>
      <c r="W53" s="16">
        <f t="shared" si="207"/>
        <v>0.2</v>
      </c>
      <c r="X53" s="12">
        <v>80</v>
      </c>
      <c r="Y53" s="16">
        <f t="shared" si="208"/>
        <v>0.08</v>
      </c>
      <c r="Z53" s="15">
        <f t="shared" si="209"/>
        <v>0.1</v>
      </c>
      <c r="AA53" s="12">
        <v>100</v>
      </c>
      <c r="AB53" s="15">
        <f t="shared" si="210"/>
        <v>1.7</v>
      </c>
      <c r="AC53" s="12">
        <v>100</v>
      </c>
      <c r="AD53" s="16">
        <f t="shared" si="211"/>
        <v>0.2</v>
      </c>
      <c r="AE53" s="16">
        <f t="shared" si="212"/>
        <v>0.2</v>
      </c>
      <c r="AF53" s="12">
        <v>100</v>
      </c>
      <c r="AG53" s="16">
        <f t="shared" si="213"/>
        <v>0.1</v>
      </c>
      <c r="AH53" s="15">
        <f t="shared" si="214"/>
        <v>0.1</v>
      </c>
      <c r="AI53" s="12">
        <v>50</v>
      </c>
      <c r="AJ53" s="15">
        <f t="shared" si="215"/>
        <v>0.85</v>
      </c>
      <c r="AK53" s="12">
        <v>80</v>
      </c>
      <c r="AL53" s="16">
        <f t="shared" si="216"/>
        <v>0.16</v>
      </c>
      <c r="AM53" s="16">
        <f t="shared" si="217"/>
        <v>0.2</v>
      </c>
      <c r="AN53" s="12">
        <v>70</v>
      </c>
      <c r="AO53" s="16">
        <f t="shared" si="218"/>
        <v>0.07</v>
      </c>
      <c r="AP53" s="15">
        <f t="shared" si="219"/>
        <v>0.1</v>
      </c>
      <c r="AQ53" s="12">
        <v>90</v>
      </c>
      <c r="AR53" s="15">
        <f t="shared" si="220"/>
        <v>1.53</v>
      </c>
      <c r="AS53" s="12">
        <v>90</v>
      </c>
      <c r="AT53" s="16">
        <f t="shared" si="221"/>
        <v>0.18</v>
      </c>
      <c r="AU53" s="16">
        <f t="shared" si="222"/>
        <v>0.2</v>
      </c>
      <c r="AV53" s="12">
        <v>100</v>
      </c>
      <c r="AW53" s="16">
        <f t="shared" si="223"/>
        <v>0.1</v>
      </c>
      <c r="AX53" s="15">
        <f t="shared" si="224"/>
        <v>0.1</v>
      </c>
      <c r="AY53" s="12">
        <v>100</v>
      </c>
      <c r="AZ53" s="15">
        <f t="shared" si="225"/>
        <v>1.7</v>
      </c>
      <c r="BA53" s="12">
        <v>90</v>
      </c>
      <c r="BB53" s="16">
        <f t="shared" si="226"/>
        <v>0.18</v>
      </c>
      <c r="BC53" s="16">
        <f t="shared" si="227"/>
        <v>0.2</v>
      </c>
      <c r="BD53" s="12">
        <v>90</v>
      </c>
      <c r="BE53" s="16">
        <f t="shared" si="228"/>
        <v>0.09</v>
      </c>
      <c r="BF53" s="15">
        <f t="shared" si="229"/>
        <v>0.1</v>
      </c>
      <c r="BG53" s="12">
        <v>80</v>
      </c>
      <c r="BH53" s="15">
        <f t="shared" si="230"/>
        <v>1.36</v>
      </c>
      <c r="BI53" s="12">
        <v>90</v>
      </c>
      <c r="BJ53" s="16">
        <f t="shared" si="231"/>
        <v>0.18</v>
      </c>
      <c r="BK53" s="16">
        <f t="shared" si="232"/>
        <v>0.2</v>
      </c>
      <c r="BL53" s="12">
        <v>80</v>
      </c>
      <c r="BM53" s="16">
        <f t="shared" si="233"/>
        <v>0.08</v>
      </c>
      <c r="BN53" s="15">
        <f t="shared" si="234"/>
        <v>0.1</v>
      </c>
      <c r="BO53" s="12">
        <v>30</v>
      </c>
      <c r="BP53" s="15">
        <f t="shared" si="235"/>
        <v>0.51</v>
      </c>
      <c r="BQ53" s="12">
        <v>50</v>
      </c>
      <c r="BR53" s="16">
        <f t="shared" si="236"/>
        <v>0.1</v>
      </c>
      <c r="BS53" s="16">
        <f t="shared" si="237"/>
        <v>0.2</v>
      </c>
      <c r="BT53" s="12">
        <v>50</v>
      </c>
      <c r="BU53" s="16">
        <f t="shared" si="238"/>
        <v>0.05</v>
      </c>
      <c r="BV53" s="15">
        <f t="shared" si="239"/>
        <v>0.1</v>
      </c>
      <c r="BW53" s="12">
        <v>90</v>
      </c>
      <c r="BX53" s="15">
        <f t="shared" si="240"/>
        <v>1.53</v>
      </c>
      <c r="BY53" s="12">
        <v>100</v>
      </c>
      <c r="BZ53" s="16">
        <f t="shared" si="241"/>
        <v>0.2</v>
      </c>
      <c r="CA53" s="16">
        <f t="shared" si="242"/>
        <v>0.2</v>
      </c>
      <c r="CB53" s="12">
        <v>100</v>
      </c>
      <c r="CC53" s="16">
        <f t="shared" si="243"/>
        <v>0.1</v>
      </c>
      <c r="CD53" s="15">
        <f t="shared" si="244"/>
        <v>0.1</v>
      </c>
    </row>
    <row r="54" spans="1:82" s="2" customFormat="1" ht="12.75">
      <c r="A54" s="18" t="s">
        <v>65</v>
      </c>
      <c r="B54" s="107">
        <v>2</v>
      </c>
      <c r="C54" s="110">
        <v>60</v>
      </c>
      <c r="D54" s="20">
        <f t="shared" si="196"/>
        <v>1.2</v>
      </c>
      <c r="E54" s="110">
        <v>30</v>
      </c>
      <c r="F54" s="20">
        <f t="shared" si="197"/>
        <v>0.6</v>
      </c>
      <c r="G54" s="110">
        <v>10</v>
      </c>
      <c r="H54" s="20">
        <f t="shared" si="198"/>
        <v>0.2</v>
      </c>
      <c r="I54" s="114">
        <f t="shared" si="199"/>
        <v>100</v>
      </c>
      <c r="J54" s="17"/>
      <c r="K54" s="19">
        <v>0</v>
      </c>
      <c r="L54" s="20">
        <f t="shared" si="200"/>
        <v>0</v>
      </c>
      <c r="M54" s="19">
        <v>0</v>
      </c>
      <c r="N54" s="21">
        <f t="shared" si="201"/>
        <v>0</v>
      </c>
      <c r="O54" s="21">
        <f t="shared" si="202"/>
        <v>0</v>
      </c>
      <c r="P54" s="19">
        <v>0</v>
      </c>
      <c r="Q54" s="21">
        <f t="shared" si="203"/>
        <v>0</v>
      </c>
      <c r="R54" s="20">
        <f t="shared" si="204"/>
        <v>0</v>
      </c>
      <c r="S54" s="19">
        <v>0</v>
      </c>
      <c r="T54" s="20">
        <f t="shared" si="205"/>
        <v>0</v>
      </c>
      <c r="U54" s="19">
        <v>0</v>
      </c>
      <c r="V54" s="21">
        <f t="shared" si="206"/>
        <v>0</v>
      </c>
      <c r="W54" s="21">
        <f t="shared" si="207"/>
        <v>0</v>
      </c>
      <c r="X54" s="19">
        <v>0</v>
      </c>
      <c r="Y54" s="21">
        <f t="shared" si="208"/>
        <v>0</v>
      </c>
      <c r="Z54" s="20">
        <f t="shared" si="209"/>
        <v>0</v>
      </c>
      <c r="AA54" s="19">
        <v>100</v>
      </c>
      <c r="AB54" s="20">
        <f t="shared" si="210"/>
        <v>1.2</v>
      </c>
      <c r="AC54" s="19">
        <v>100</v>
      </c>
      <c r="AD54" s="21">
        <f t="shared" si="211"/>
        <v>0.6</v>
      </c>
      <c r="AE54" s="21">
        <f t="shared" si="212"/>
        <v>0.6</v>
      </c>
      <c r="AF54" s="19">
        <v>100</v>
      </c>
      <c r="AG54" s="21">
        <f t="shared" si="213"/>
        <v>0.2</v>
      </c>
      <c r="AH54" s="20">
        <f t="shared" si="214"/>
        <v>0.2</v>
      </c>
      <c r="AI54" s="19">
        <v>10</v>
      </c>
      <c r="AJ54" s="20">
        <f t="shared" si="215"/>
        <v>0.12</v>
      </c>
      <c r="AK54" s="19">
        <v>0</v>
      </c>
      <c r="AL54" s="21">
        <f t="shared" si="216"/>
        <v>0</v>
      </c>
      <c r="AM54" s="21">
        <f t="shared" si="217"/>
        <v>0</v>
      </c>
      <c r="AN54" s="19">
        <v>0</v>
      </c>
      <c r="AO54" s="21">
        <f t="shared" si="218"/>
        <v>0</v>
      </c>
      <c r="AP54" s="20">
        <f t="shared" si="219"/>
        <v>0.2</v>
      </c>
      <c r="AQ54" s="19">
        <v>0</v>
      </c>
      <c r="AR54" s="20">
        <f t="shared" si="220"/>
        <v>0</v>
      </c>
      <c r="AS54" s="19">
        <v>0</v>
      </c>
      <c r="AT54" s="21">
        <f t="shared" si="221"/>
        <v>0</v>
      </c>
      <c r="AU54" s="21">
        <f t="shared" si="222"/>
        <v>0</v>
      </c>
      <c r="AV54" s="19">
        <v>0</v>
      </c>
      <c r="AW54" s="21">
        <f t="shared" si="223"/>
        <v>0</v>
      </c>
      <c r="AX54" s="20">
        <f t="shared" si="224"/>
        <v>0</v>
      </c>
      <c r="AY54" s="19">
        <v>90</v>
      </c>
      <c r="AZ54" s="20">
        <f t="shared" si="225"/>
        <v>1.08</v>
      </c>
      <c r="BA54" s="19">
        <v>90</v>
      </c>
      <c r="BB54" s="21">
        <f t="shared" si="226"/>
        <v>0.54</v>
      </c>
      <c r="BC54" s="21">
        <f t="shared" si="227"/>
        <v>0.6</v>
      </c>
      <c r="BD54" s="19">
        <v>90</v>
      </c>
      <c r="BE54" s="21">
        <f t="shared" si="228"/>
        <v>0.18</v>
      </c>
      <c r="BF54" s="20">
        <f t="shared" si="229"/>
        <v>0.2</v>
      </c>
      <c r="BG54" s="19">
        <v>0</v>
      </c>
      <c r="BH54" s="20">
        <f t="shared" si="230"/>
        <v>0</v>
      </c>
      <c r="BI54" s="19">
        <v>0</v>
      </c>
      <c r="BJ54" s="21">
        <f t="shared" si="231"/>
        <v>0</v>
      </c>
      <c r="BK54" s="21">
        <f t="shared" si="232"/>
        <v>0</v>
      </c>
      <c r="BL54" s="19">
        <v>0</v>
      </c>
      <c r="BM54" s="21">
        <f t="shared" si="233"/>
        <v>0</v>
      </c>
      <c r="BN54" s="20">
        <f t="shared" si="234"/>
        <v>0</v>
      </c>
      <c r="BO54" s="19">
        <v>0</v>
      </c>
      <c r="BP54" s="20">
        <f t="shared" si="235"/>
        <v>0</v>
      </c>
      <c r="BQ54" s="19">
        <v>0</v>
      </c>
      <c r="BR54" s="21">
        <f t="shared" si="236"/>
        <v>0</v>
      </c>
      <c r="BS54" s="21">
        <f t="shared" si="237"/>
        <v>0</v>
      </c>
      <c r="BT54" s="19">
        <v>0</v>
      </c>
      <c r="BU54" s="21">
        <f t="shared" si="238"/>
        <v>0</v>
      </c>
      <c r="BV54" s="20">
        <f t="shared" si="239"/>
        <v>0</v>
      </c>
      <c r="BW54" s="19">
        <v>100</v>
      </c>
      <c r="BX54" s="20">
        <f t="shared" si="240"/>
        <v>1.2</v>
      </c>
      <c r="BY54" s="19">
        <v>90</v>
      </c>
      <c r="BZ54" s="21">
        <f t="shared" si="241"/>
        <v>0.54</v>
      </c>
      <c r="CA54" s="21">
        <f t="shared" si="242"/>
        <v>0.6</v>
      </c>
      <c r="CB54" s="19">
        <v>100</v>
      </c>
      <c r="CC54" s="21">
        <f t="shared" si="243"/>
        <v>0.2</v>
      </c>
      <c r="CD54" s="20">
        <f t="shared" si="244"/>
        <v>0.2</v>
      </c>
    </row>
    <row r="55" spans="1:82" s="2" customFormat="1" ht="12.75">
      <c r="A55" s="13" t="s">
        <v>66</v>
      </c>
      <c r="B55" s="108">
        <v>1</v>
      </c>
      <c r="C55" s="111">
        <v>40</v>
      </c>
      <c r="D55" s="15">
        <f t="shared" si="196"/>
        <v>0.4</v>
      </c>
      <c r="E55" s="111">
        <v>50</v>
      </c>
      <c r="F55" s="15">
        <f t="shared" si="197"/>
        <v>0.5</v>
      </c>
      <c r="G55" s="111">
        <v>10</v>
      </c>
      <c r="H55" s="15">
        <f t="shared" si="198"/>
        <v>0.1</v>
      </c>
      <c r="I55" s="4">
        <f t="shared" si="199"/>
        <v>100</v>
      </c>
      <c r="J55" s="14"/>
      <c r="K55" s="12">
        <v>0</v>
      </c>
      <c r="L55" s="15">
        <f t="shared" si="200"/>
        <v>0</v>
      </c>
      <c r="M55" s="12">
        <v>0</v>
      </c>
      <c r="N55" s="16">
        <f t="shared" si="201"/>
        <v>0</v>
      </c>
      <c r="O55" s="16">
        <f t="shared" si="202"/>
        <v>0</v>
      </c>
      <c r="P55" s="12">
        <v>0</v>
      </c>
      <c r="Q55" s="16">
        <f t="shared" si="203"/>
        <v>0</v>
      </c>
      <c r="R55" s="15">
        <f t="shared" si="204"/>
        <v>0</v>
      </c>
      <c r="S55" s="12">
        <v>100</v>
      </c>
      <c r="T55" s="15">
        <f t="shared" si="205"/>
        <v>0.4</v>
      </c>
      <c r="U55" s="12">
        <v>90</v>
      </c>
      <c r="V55" s="16">
        <f t="shared" si="206"/>
        <v>0.45</v>
      </c>
      <c r="W55" s="16">
        <f t="shared" si="207"/>
        <v>0.5</v>
      </c>
      <c r="X55" s="12">
        <v>80</v>
      </c>
      <c r="Y55" s="16">
        <f t="shared" si="208"/>
        <v>0.08</v>
      </c>
      <c r="Z55" s="15">
        <f t="shared" si="209"/>
        <v>0.1</v>
      </c>
      <c r="AA55" s="12">
        <v>100</v>
      </c>
      <c r="AB55" s="15">
        <f t="shared" si="210"/>
        <v>0.4</v>
      </c>
      <c r="AC55" s="12">
        <v>90</v>
      </c>
      <c r="AD55" s="16">
        <f t="shared" si="211"/>
        <v>0.45</v>
      </c>
      <c r="AE55" s="16">
        <f t="shared" si="212"/>
        <v>0.5</v>
      </c>
      <c r="AF55" s="12">
        <v>80</v>
      </c>
      <c r="AG55" s="16">
        <f t="shared" si="213"/>
        <v>0.08</v>
      </c>
      <c r="AH55" s="15">
        <f t="shared" si="214"/>
        <v>0.1</v>
      </c>
      <c r="AI55" s="12">
        <v>100</v>
      </c>
      <c r="AJ55" s="15">
        <f t="shared" si="215"/>
        <v>0.4</v>
      </c>
      <c r="AK55" s="12">
        <v>90</v>
      </c>
      <c r="AL55" s="16">
        <f t="shared" si="216"/>
        <v>0.45</v>
      </c>
      <c r="AM55" s="16">
        <f t="shared" si="217"/>
        <v>0.5</v>
      </c>
      <c r="AN55" s="12">
        <v>70</v>
      </c>
      <c r="AO55" s="16">
        <f t="shared" si="218"/>
        <v>0.07</v>
      </c>
      <c r="AP55" s="15">
        <f t="shared" si="219"/>
        <v>0.1</v>
      </c>
      <c r="AQ55" s="12">
        <v>0</v>
      </c>
      <c r="AR55" s="15">
        <f t="shared" si="220"/>
        <v>0</v>
      </c>
      <c r="AS55" s="12">
        <v>0</v>
      </c>
      <c r="AT55" s="16">
        <f t="shared" si="221"/>
        <v>0</v>
      </c>
      <c r="AU55" s="16">
        <f t="shared" si="222"/>
        <v>0</v>
      </c>
      <c r="AV55" s="12">
        <v>0</v>
      </c>
      <c r="AW55" s="16">
        <f t="shared" si="223"/>
        <v>0</v>
      </c>
      <c r="AX55" s="15">
        <f t="shared" si="224"/>
        <v>0</v>
      </c>
      <c r="AY55" s="12">
        <v>90</v>
      </c>
      <c r="AZ55" s="15">
        <f t="shared" si="225"/>
        <v>0.36</v>
      </c>
      <c r="BA55" s="12">
        <v>90</v>
      </c>
      <c r="BB55" s="16">
        <f t="shared" si="226"/>
        <v>0.45</v>
      </c>
      <c r="BC55" s="16">
        <f t="shared" si="227"/>
        <v>0.5</v>
      </c>
      <c r="BD55" s="12">
        <v>90</v>
      </c>
      <c r="BE55" s="16">
        <f t="shared" si="228"/>
        <v>0.09</v>
      </c>
      <c r="BF55" s="15">
        <f t="shared" si="229"/>
        <v>0.1</v>
      </c>
      <c r="BG55" s="12">
        <v>100</v>
      </c>
      <c r="BH55" s="15">
        <f t="shared" si="230"/>
        <v>0.4</v>
      </c>
      <c r="BI55" s="12">
        <v>90</v>
      </c>
      <c r="BJ55" s="16">
        <f t="shared" si="231"/>
        <v>0.45</v>
      </c>
      <c r="BK55" s="16">
        <f t="shared" si="232"/>
        <v>0.5</v>
      </c>
      <c r="BL55" s="12">
        <v>80</v>
      </c>
      <c r="BM55" s="16">
        <f t="shared" si="233"/>
        <v>0.08</v>
      </c>
      <c r="BN55" s="15">
        <f t="shared" si="234"/>
        <v>0.1</v>
      </c>
      <c r="BO55" s="12">
        <v>100</v>
      </c>
      <c r="BP55" s="15">
        <f t="shared" si="235"/>
        <v>0.4</v>
      </c>
      <c r="BQ55" s="12">
        <v>80</v>
      </c>
      <c r="BR55" s="16">
        <f t="shared" si="236"/>
        <v>0.4</v>
      </c>
      <c r="BS55" s="16">
        <f t="shared" si="237"/>
        <v>0.5</v>
      </c>
      <c r="BT55" s="12">
        <v>50</v>
      </c>
      <c r="BU55" s="16">
        <f t="shared" si="238"/>
        <v>0.05</v>
      </c>
      <c r="BV55" s="15">
        <f t="shared" si="239"/>
        <v>0.1</v>
      </c>
      <c r="BW55" s="12">
        <v>0</v>
      </c>
      <c r="BX55" s="15">
        <f t="shared" si="240"/>
        <v>0</v>
      </c>
      <c r="BY55" s="12">
        <v>0</v>
      </c>
      <c r="BZ55" s="16">
        <f t="shared" si="241"/>
        <v>0</v>
      </c>
      <c r="CA55" s="16">
        <f t="shared" si="242"/>
        <v>0</v>
      </c>
      <c r="CB55" s="12">
        <v>0</v>
      </c>
      <c r="CC55" s="16">
        <f t="shared" si="243"/>
        <v>0</v>
      </c>
      <c r="CD55" s="15">
        <f t="shared" si="244"/>
        <v>0</v>
      </c>
    </row>
    <row r="56" spans="1:82" s="44" customFormat="1" ht="12.75">
      <c r="A56" s="37"/>
      <c r="B56" s="38">
        <f>SUM(B50:B55)</f>
        <v>11</v>
      </c>
      <c r="C56" s="39"/>
      <c r="D56" s="41">
        <f>SUM(D50:D55)</f>
        <v>5.800000000000001</v>
      </c>
      <c r="E56" s="39"/>
      <c r="F56" s="38">
        <f>SUM(F50:F55)</f>
        <v>4.25</v>
      </c>
      <c r="G56" s="39"/>
      <c r="H56" s="38">
        <f>SUM(H50:H55)</f>
        <v>0.9500000000000001</v>
      </c>
      <c r="I56" s="115"/>
      <c r="J56" s="40"/>
      <c r="K56" s="39"/>
      <c r="L56" s="41">
        <f>SUM(L50:L55)</f>
        <v>0.12</v>
      </c>
      <c r="M56" s="39"/>
      <c r="N56" s="42">
        <f>SUM(N50:N55)</f>
        <v>0.24</v>
      </c>
      <c r="O56" s="42">
        <f>SUM(O50:O55)</f>
        <v>1.2</v>
      </c>
      <c r="P56" s="39"/>
      <c r="Q56" s="42">
        <f>SUM(Q50:Q55)</f>
        <v>0.02</v>
      </c>
      <c r="R56" s="43">
        <f>SUM(R50:R55)</f>
        <v>0.2</v>
      </c>
      <c r="S56" s="39"/>
      <c r="T56" s="41">
        <f>SUM(T50:T55)</f>
        <v>4.6000000000000005</v>
      </c>
      <c r="U56" s="39"/>
      <c r="V56" s="42">
        <f>SUM(V50:V55)</f>
        <v>3.2850000000000006</v>
      </c>
      <c r="W56" s="42">
        <f>SUM(W50:W55)</f>
        <v>3.6500000000000004</v>
      </c>
      <c r="X56" s="39"/>
      <c r="Y56" s="42">
        <f>SUM(Y50:Y55)</f>
        <v>0.5999999999999999</v>
      </c>
      <c r="Z56" s="43">
        <f>SUM(Z50:Z55)</f>
        <v>0.75</v>
      </c>
      <c r="AA56" s="39"/>
      <c r="AB56" s="41">
        <f>SUM(AB50:AB55)</f>
        <v>5.635000000000001</v>
      </c>
      <c r="AC56" s="39"/>
      <c r="AD56" s="42">
        <f>SUM(AD50:AD55)</f>
        <v>3.6650000000000005</v>
      </c>
      <c r="AE56" s="42">
        <f>SUM(AE50:AE55)</f>
        <v>4.25</v>
      </c>
      <c r="AF56" s="39"/>
      <c r="AG56" s="42">
        <f>SUM(AG50:AG55)</f>
        <v>0.84</v>
      </c>
      <c r="AH56" s="43">
        <f>SUM(AH50:AH55)</f>
        <v>0.9500000000000001</v>
      </c>
      <c r="AI56" s="39"/>
      <c r="AJ56" s="41">
        <f>SUM(AJ50:AJ55)</f>
        <v>3.63</v>
      </c>
      <c r="AK56" s="39"/>
      <c r="AL56" s="42">
        <f>SUM(AL50:AL55)</f>
        <v>2.9800000000000004</v>
      </c>
      <c r="AM56" s="42">
        <f>SUM(AM50:AM55)</f>
        <v>3.6500000000000004</v>
      </c>
      <c r="AN56" s="39"/>
      <c r="AO56" s="42">
        <f>SUM(AO50:AO55)</f>
        <v>0.525</v>
      </c>
      <c r="AP56" s="43">
        <f>SUM(AP50:AP55)</f>
        <v>0.9500000000000001</v>
      </c>
      <c r="AQ56" s="39"/>
      <c r="AR56" s="41">
        <f>SUM(AR50:AR55)</f>
        <v>3.8499999999999996</v>
      </c>
      <c r="AS56" s="39"/>
      <c r="AT56" s="42">
        <f>SUM(AT50:AT55)</f>
        <v>3.0100000000000002</v>
      </c>
      <c r="AU56" s="42">
        <f>SUM(AU50:AU55)</f>
        <v>3.1500000000000004</v>
      </c>
      <c r="AV56" s="39"/>
      <c r="AW56" s="42">
        <f>SUM(AW50:AW55)</f>
        <v>0.65</v>
      </c>
      <c r="AX56" s="43">
        <f>SUM(AX50:AX55)</f>
        <v>0.65</v>
      </c>
      <c r="AY56" s="39"/>
      <c r="AZ56" s="41">
        <f>SUM(AZ50:AZ55)</f>
        <v>5.58</v>
      </c>
      <c r="BA56" s="39"/>
      <c r="BB56" s="42">
        <f>SUM(BB50:BB55)</f>
        <v>3.8250000000000006</v>
      </c>
      <c r="BC56" s="42">
        <f>SUM(BC50:BC55)</f>
        <v>4.25</v>
      </c>
      <c r="BD56" s="39"/>
      <c r="BE56" s="42">
        <f>SUM(BE50:BE55)</f>
        <v>0.8549999999999999</v>
      </c>
      <c r="BF56" s="43">
        <f>SUM(BF50:BF55)</f>
        <v>0.9500000000000001</v>
      </c>
      <c r="BG56" s="39"/>
      <c r="BH56" s="41">
        <f>SUM(BH50:BH55)</f>
        <v>3.7600000000000002</v>
      </c>
      <c r="BI56" s="39"/>
      <c r="BJ56" s="42">
        <f>SUM(BJ50:BJ55)</f>
        <v>2.7700000000000005</v>
      </c>
      <c r="BK56" s="42">
        <f>SUM(BK50:BK55)</f>
        <v>3.6500000000000004</v>
      </c>
      <c r="BL56" s="39"/>
      <c r="BM56" s="42">
        <f>SUM(BM50:BM55)</f>
        <v>0.5999999999999999</v>
      </c>
      <c r="BN56" s="43">
        <f>SUM(BN50:BN55)</f>
        <v>0.75</v>
      </c>
      <c r="BO56" s="39"/>
      <c r="BP56" s="41">
        <f>SUM(BP50:BP55)</f>
        <v>2.6149999999999998</v>
      </c>
      <c r="BQ56" s="39"/>
      <c r="BR56" s="42">
        <f>SUM(BR50:BR55)</f>
        <v>2.2600000000000002</v>
      </c>
      <c r="BS56" s="42">
        <f>SUM(BS50:BS55)</f>
        <v>3.6500000000000004</v>
      </c>
      <c r="BT56" s="39"/>
      <c r="BU56" s="42">
        <f>SUM(BU50:BU55)</f>
        <v>0.41</v>
      </c>
      <c r="BV56" s="43">
        <f>SUM(BV50:BV55)</f>
        <v>0.75</v>
      </c>
      <c r="BW56" s="39"/>
      <c r="BX56" s="41">
        <f>SUM(BX50:BX55)</f>
        <v>4.11</v>
      </c>
      <c r="BY56" s="39"/>
      <c r="BZ56" s="42">
        <f>SUM(BZ50:BZ55)</f>
        <v>3.59</v>
      </c>
      <c r="CA56" s="42">
        <f>SUM(CA50:CA55)</f>
        <v>3.65</v>
      </c>
      <c r="CB56" s="39"/>
      <c r="CC56" s="42">
        <f>SUM(CC50:CC55)</f>
        <v>0.8</v>
      </c>
      <c r="CD56" s="43">
        <f>SUM(CD50:CD55)</f>
        <v>0.8</v>
      </c>
    </row>
    <row r="57" spans="1:82" s="3" customFormat="1" ht="12.75">
      <c r="A57" s="23" t="s">
        <v>75</v>
      </c>
      <c r="B57" s="26"/>
      <c r="C57" s="27"/>
      <c r="D57" s="28"/>
      <c r="E57" s="27"/>
      <c r="F57" s="105">
        <f>SUM(D68,F68,H68)</f>
        <v>10</v>
      </c>
      <c r="G57" s="27"/>
      <c r="H57" s="28"/>
      <c r="I57" s="113"/>
      <c r="J57" s="29"/>
      <c r="K57" s="27"/>
      <c r="L57" s="30"/>
      <c r="M57" s="27"/>
      <c r="N57" s="33">
        <f>L68+N68+Q68</f>
        <v>3.6</v>
      </c>
      <c r="O57" s="30"/>
      <c r="P57" s="27"/>
      <c r="Q57" s="31"/>
      <c r="R57" s="30"/>
      <c r="S57" s="27"/>
      <c r="T57" s="30"/>
      <c r="U57" s="27"/>
      <c r="V57" s="33">
        <f>T68+V68+Y68</f>
        <v>9.3</v>
      </c>
      <c r="W57" s="30"/>
      <c r="X57" s="27"/>
      <c r="Y57" s="31"/>
      <c r="Z57" s="30"/>
      <c r="AA57" s="27"/>
      <c r="AB57" s="30"/>
      <c r="AC57" s="27"/>
      <c r="AD57" s="33">
        <f>AB68+AD68+AG68</f>
        <v>8.36</v>
      </c>
      <c r="AE57" s="30"/>
      <c r="AF57" s="27"/>
      <c r="AG57" s="31"/>
      <c r="AH57" s="30"/>
      <c r="AI57" s="27"/>
      <c r="AJ57" s="30"/>
      <c r="AK57" s="27"/>
      <c r="AL57" s="33">
        <f>AJ68+AL68+AO68</f>
        <v>8.157499999999999</v>
      </c>
      <c r="AM57" s="30"/>
      <c r="AN57" s="27"/>
      <c r="AO57" s="31"/>
      <c r="AP57" s="30"/>
      <c r="AQ57" s="27"/>
      <c r="AR57" s="30"/>
      <c r="AS57" s="27"/>
      <c r="AT57" s="33">
        <f>AR68+AT68+AW68</f>
        <v>9.615</v>
      </c>
      <c r="AU57" s="30"/>
      <c r="AV57" s="27"/>
      <c r="AW57" s="31"/>
      <c r="AX57" s="30"/>
      <c r="AY57" s="27"/>
      <c r="AZ57" s="30"/>
      <c r="BA57" s="27"/>
      <c r="BB57" s="33">
        <f>AZ68+BB68+BE68</f>
        <v>7.0125</v>
      </c>
      <c r="BC57" s="30"/>
      <c r="BD57" s="27"/>
      <c r="BE57" s="31"/>
      <c r="BF57" s="30"/>
      <c r="BG57" s="27"/>
      <c r="BH57" s="30"/>
      <c r="BI57" s="27"/>
      <c r="BJ57" s="33">
        <f>BH68+BJ68+BM68</f>
        <v>6.7299999999999995</v>
      </c>
      <c r="BK57" s="30"/>
      <c r="BL57" s="27"/>
      <c r="BM57" s="31"/>
      <c r="BN57" s="30"/>
      <c r="BO57" s="27"/>
      <c r="BP57" s="30"/>
      <c r="BQ57" s="27"/>
      <c r="BR57" s="33">
        <f>BP68+BR68+BU68</f>
        <v>6.007500000000001</v>
      </c>
      <c r="BS57" s="30"/>
      <c r="BT57" s="27"/>
      <c r="BU57" s="31"/>
      <c r="BV57" s="30"/>
      <c r="BW57" s="27"/>
      <c r="BX57" s="30"/>
      <c r="BY57" s="27"/>
      <c r="BZ57" s="33">
        <f>BX68+BZ68+CC68</f>
        <v>5.75</v>
      </c>
      <c r="CA57" s="30"/>
      <c r="CB57" s="27"/>
      <c r="CC57" s="31"/>
      <c r="CD57" s="30"/>
    </row>
    <row r="58" spans="1:82" s="2" customFormat="1" ht="12.75">
      <c r="A58" s="18" t="s">
        <v>70</v>
      </c>
      <c r="B58" s="107">
        <v>0.5</v>
      </c>
      <c r="C58" s="110">
        <v>10</v>
      </c>
      <c r="D58" s="20">
        <f aca="true" t="shared" si="245" ref="D58:D67">$B58*C58/100</f>
        <v>0.05</v>
      </c>
      <c r="E58" s="110">
        <v>75</v>
      </c>
      <c r="F58" s="20">
        <f aca="true" t="shared" si="246" ref="F58:F67">$B58*E58/100</f>
        <v>0.375</v>
      </c>
      <c r="G58" s="110">
        <v>15</v>
      </c>
      <c r="H58" s="20">
        <f aca="true" t="shared" si="247" ref="H58:H67">$B58*G58/100</f>
        <v>0.075</v>
      </c>
      <c r="I58" s="114">
        <f aca="true" t="shared" si="248" ref="I58:I67">C58+E58+G58</f>
        <v>100</v>
      </c>
      <c r="J58" s="17"/>
      <c r="K58" s="19">
        <v>100</v>
      </c>
      <c r="L58" s="20">
        <f aca="true" t="shared" si="249" ref="L58:L67">K58*$D58/100</f>
        <v>0.05</v>
      </c>
      <c r="M58" s="19">
        <v>90</v>
      </c>
      <c r="N58" s="21">
        <f aca="true" t="shared" si="250" ref="N58:N67">M58*$F58/100</f>
        <v>0.3375</v>
      </c>
      <c r="O58" s="21">
        <f aca="true" t="shared" si="251" ref="O58:O67">IF(M58&gt;0,$F58,0)</f>
        <v>0.375</v>
      </c>
      <c r="P58" s="19">
        <v>70</v>
      </c>
      <c r="Q58" s="21">
        <f aca="true" t="shared" si="252" ref="Q58:Q67">P58*$H58/100</f>
        <v>0.0525</v>
      </c>
      <c r="R58" s="20">
        <f aca="true" t="shared" si="253" ref="R58:R67">IF(K58&gt;0,$H58,0)</f>
        <v>0.075</v>
      </c>
      <c r="S58" s="19">
        <v>100</v>
      </c>
      <c r="T58" s="20">
        <f aca="true" t="shared" si="254" ref="T58:T67">S58*$D58/100</f>
        <v>0.05</v>
      </c>
      <c r="U58" s="19">
        <v>90</v>
      </c>
      <c r="V58" s="21">
        <f aca="true" t="shared" si="255" ref="V58:V67">U58*$F58/100</f>
        <v>0.3375</v>
      </c>
      <c r="W58" s="21">
        <f aca="true" t="shared" si="256" ref="W58:W67">IF(U58&gt;0,$F58,0)</f>
        <v>0.375</v>
      </c>
      <c r="X58" s="19">
        <v>80</v>
      </c>
      <c r="Y58" s="21">
        <f aca="true" t="shared" si="257" ref="Y58:Y67">X58*$H58/100</f>
        <v>0.06</v>
      </c>
      <c r="Z58" s="20">
        <f aca="true" t="shared" si="258" ref="Z58:Z67">IF(S58&gt;0,$H58,0)</f>
        <v>0.075</v>
      </c>
      <c r="AA58" s="19">
        <v>100</v>
      </c>
      <c r="AB58" s="20">
        <f aca="true" t="shared" si="259" ref="AB58:AB67">AA58*$D58/100</f>
        <v>0.05</v>
      </c>
      <c r="AC58" s="19">
        <v>100</v>
      </c>
      <c r="AD58" s="21">
        <f aca="true" t="shared" si="260" ref="AD58:AD67">AC58*$F58/100</f>
        <v>0.375</v>
      </c>
      <c r="AE58" s="21">
        <f aca="true" t="shared" si="261" ref="AE58:AE67">IF(AC58&gt;0,$F58,0)</f>
        <v>0.375</v>
      </c>
      <c r="AF58" s="19">
        <v>100</v>
      </c>
      <c r="AG58" s="21">
        <f aca="true" t="shared" si="262" ref="AG58:AG67">AF58*$H58/100</f>
        <v>0.075</v>
      </c>
      <c r="AH58" s="20">
        <f aca="true" t="shared" si="263" ref="AH58:AH67">IF(AA58&gt;0,$H58,0)</f>
        <v>0.075</v>
      </c>
      <c r="AI58" s="19">
        <v>100</v>
      </c>
      <c r="AJ58" s="20">
        <f aca="true" t="shared" si="264" ref="AJ58:AJ67">AI58*$D58/100</f>
        <v>0.05</v>
      </c>
      <c r="AK58" s="19">
        <v>90</v>
      </c>
      <c r="AL58" s="21">
        <f aca="true" t="shared" si="265" ref="AL58:AL67">AK58*$F58/100</f>
        <v>0.3375</v>
      </c>
      <c r="AM58" s="21">
        <f aca="true" t="shared" si="266" ref="AM58:AM67">IF(AK58&gt;0,$F58,0)</f>
        <v>0.375</v>
      </c>
      <c r="AN58" s="19">
        <v>70</v>
      </c>
      <c r="AO58" s="21">
        <f aca="true" t="shared" si="267" ref="AO58:AO67">AN58*$H58/100</f>
        <v>0.0525</v>
      </c>
      <c r="AP58" s="20">
        <f aca="true" t="shared" si="268" ref="AP58:AP67">IF(AI58&gt;0,$H58,0)</f>
        <v>0.075</v>
      </c>
      <c r="AQ58" s="19">
        <v>100</v>
      </c>
      <c r="AR58" s="20">
        <f aca="true" t="shared" si="269" ref="AR58:AR67">AQ58*$D58/100</f>
        <v>0.05</v>
      </c>
      <c r="AS58" s="19">
        <v>100</v>
      </c>
      <c r="AT58" s="21">
        <f aca="true" t="shared" si="270" ref="AT58:AT67">AS58*$F58/100</f>
        <v>0.375</v>
      </c>
      <c r="AU58" s="21">
        <f aca="true" t="shared" si="271" ref="AU58:AU67">IF(AS58&gt;0,$F58,0)</f>
        <v>0.375</v>
      </c>
      <c r="AV58" s="19">
        <v>100</v>
      </c>
      <c r="AW58" s="21">
        <f aca="true" t="shared" si="272" ref="AW58:AW67">AV58*$H58/100</f>
        <v>0.075</v>
      </c>
      <c r="AX58" s="20">
        <f aca="true" t="shared" si="273" ref="AX58:AX67">IF(AQ58&gt;0,$H58,0)</f>
        <v>0.075</v>
      </c>
      <c r="AY58" s="19">
        <v>100</v>
      </c>
      <c r="AZ58" s="20">
        <f aca="true" t="shared" si="274" ref="AZ58:AZ67">AY58*$D58/100</f>
        <v>0.05</v>
      </c>
      <c r="BA58" s="19">
        <v>90</v>
      </c>
      <c r="BB58" s="21">
        <f aca="true" t="shared" si="275" ref="BB58:BB67">BA58*$F58/100</f>
        <v>0.3375</v>
      </c>
      <c r="BC58" s="21">
        <f aca="true" t="shared" si="276" ref="BC58:BC67">IF(BA58&gt;0,$F58,0)</f>
        <v>0.375</v>
      </c>
      <c r="BD58" s="19">
        <v>90</v>
      </c>
      <c r="BE58" s="21">
        <f aca="true" t="shared" si="277" ref="BE58:BE67">BD58*$H58/100</f>
        <v>0.0675</v>
      </c>
      <c r="BF58" s="20">
        <f aca="true" t="shared" si="278" ref="BF58:BF67">IF(AY58&gt;0,$H58,0)</f>
        <v>0.075</v>
      </c>
      <c r="BG58" s="19">
        <v>100</v>
      </c>
      <c r="BH58" s="20">
        <f aca="true" t="shared" si="279" ref="BH58:BH67">BG58*$D58/100</f>
        <v>0.05</v>
      </c>
      <c r="BI58" s="19">
        <v>90</v>
      </c>
      <c r="BJ58" s="21">
        <f aca="true" t="shared" si="280" ref="BJ58:BJ67">BI58*$F58/100</f>
        <v>0.3375</v>
      </c>
      <c r="BK58" s="21">
        <f aca="true" t="shared" si="281" ref="BK58:BK67">IF(BI58&gt;0,$F58,0)</f>
        <v>0.375</v>
      </c>
      <c r="BL58" s="19">
        <v>80</v>
      </c>
      <c r="BM58" s="21">
        <f aca="true" t="shared" si="282" ref="BM58:BM67">BL58*$H58/100</f>
        <v>0.06</v>
      </c>
      <c r="BN58" s="20">
        <f aca="true" t="shared" si="283" ref="BN58:BN67">IF(BG58&gt;0,$H58,0)</f>
        <v>0.075</v>
      </c>
      <c r="BO58" s="19">
        <v>100</v>
      </c>
      <c r="BP58" s="20">
        <f aca="true" t="shared" si="284" ref="BP58:BP67">BO58*$D58/100</f>
        <v>0.05</v>
      </c>
      <c r="BQ58" s="19">
        <v>80</v>
      </c>
      <c r="BR58" s="21">
        <f aca="true" t="shared" si="285" ref="BR58:BR67">BQ58*$F58/100</f>
        <v>0.3</v>
      </c>
      <c r="BS58" s="21">
        <f aca="true" t="shared" si="286" ref="BS58:BS67">IF(BQ58&gt;0,$F58,0)</f>
        <v>0.375</v>
      </c>
      <c r="BT58" s="19">
        <v>30</v>
      </c>
      <c r="BU58" s="21">
        <f aca="true" t="shared" si="287" ref="BU58:BU67">BT58*$H58/100</f>
        <v>0.0225</v>
      </c>
      <c r="BV58" s="20">
        <f aca="true" t="shared" si="288" ref="BV58:BV67">IF(BO58&gt;0,$H58,0)</f>
        <v>0.075</v>
      </c>
      <c r="BW58" s="19">
        <v>90</v>
      </c>
      <c r="BX58" s="20">
        <f aca="true" t="shared" si="289" ref="BX58:BX67">BW58*$D58/100</f>
        <v>0.045</v>
      </c>
      <c r="BY58" s="19">
        <v>100</v>
      </c>
      <c r="BZ58" s="21">
        <f aca="true" t="shared" si="290" ref="BZ58:BZ67">BY58*$F58/100</f>
        <v>0.375</v>
      </c>
      <c r="CA58" s="21">
        <f aca="true" t="shared" si="291" ref="CA58:CA67">IF(BY58&gt;0,$F58,0)</f>
        <v>0.375</v>
      </c>
      <c r="CB58" s="19">
        <v>100</v>
      </c>
      <c r="CC58" s="21">
        <f aca="true" t="shared" si="292" ref="CC58:CC67">CB58*$H58/100</f>
        <v>0.075</v>
      </c>
      <c r="CD58" s="20">
        <f aca="true" t="shared" si="293" ref="CD58:CD67">IF(BW58&gt;0,$H58,0)</f>
        <v>0.075</v>
      </c>
    </row>
    <row r="59" spans="1:82" s="2" customFormat="1" ht="12.75">
      <c r="A59" s="13" t="s">
        <v>67</v>
      </c>
      <c r="B59" s="108">
        <v>1</v>
      </c>
      <c r="C59" s="111">
        <v>80</v>
      </c>
      <c r="D59" s="15">
        <f t="shared" si="245"/>
        <v>0.8</v>
      </c>
      <c r="E59" s="111">
        <v>10</v>
      </c>
      <c r="F59" s="15">
        <f t="shared" si="246"/>
        <v>0.1</v>
      </c>
      <c r="G59" s="111">
        <v>10</v>
      </c>
      <c r="H59" s="15">
        <f t="shared" si="247"/>
        <v>0.1</v>
      </c>
      <c r="I59" s="4">
        <f t="shared" si="248"/>
        <v>100</v>
      </c>
      <c r="J59" s="14"/>
      <c r="K59" s="12">
        <v>30</v>
      </c>
      <c r="L59" s="15">
        <f t="shared" si="249"/>
        <v>0.24</v>
      </c>
      <c r="M59" s="12">
        <v>50</v>
      </c>
      <c r="N59" s="16">
        <f t="shared" si="250"/>
        <v>0.05</v>
      </c>
      <c r="O59" s="16">
        <f t="shared" si="251"/>
        <v>0.1</v>
      </c>
      <c r="P59" s="12">
        <v>70</v>
      </c>
      <c r="Q59" s="16">
        <f t="shared" si="252"/>
        <v>0.07</v>
      </c>
      <c r="R59" s="15">
        <f t="shared" si="253"/>
        <v>0.1</v>
      </c>
      <c r="S59" s="12">
        <v>100</v>
      </c>
      <c r="T59" s="15">
        <f t="shared" si="254"/>
        <v>0.8</v>
      </c>
      <c r="U59" s="12">
        <v>90</v>
      </c>
      <c r="V59" s="16">
        <f t="shared" si="255"/>
        <v>0.09</v>
      </c>
      <c r="W59" s="16">
        <f t="shared" si="256"/>
        <v>0.1</v>
      </c>
      <c r="X59" s="12">
        <v>80</v>
      </c>
      <c r="Y59" s="16">
        <f t="shared" si="257"/>
        <v>0.08</v>
      </c>
      <c r="Z59" s="15">
        <f t="shared" si="258"/>
        <v>0.1</v>
      </c>
      <c r="AA59" s="12">
        <v>90</v>
      </c>
      <c r="AB59" s="15">
        <f t="shared" si="259"/>
        <v>0.72</v>
      </c>
      <c r="AC59" s="12">
        <v>100</v>
      </c>
      <c r="AD59" s="16">
        <f t="shared" si="260"/>
        <v>0.1</v>
      </c>
      <c r="AE59" s="16">
        <f t="shared" si="261"/>
        <v>0.1</v>
      </c>
      <c r="AF59" s="12">
        <v>100</v>
      </c>
      <c r="AG59" s="16">
        <f t="shared" si="262"/>
        <v>0.1</v>
      </c>
      <c r="AH59" s="15">
        <f t="shared" si="263"/>
        <v>0.1</v>
      </c>
      <c r="AI59" s="12">
        <v>80</v>
      </c>
      <c r="AJ59" s="15">
        <f t="shared" si="264"/>
        <v>0.64</v>
      </c>
      <c r="AK59" s="12">
        <v>90</v>
      </c>
      <c r="AL59" s="16">
        <f t="shared" si="265"/>
        <v>0.09</v>
      </c>
      <c r="AM59" s="16">
        <f t="shared" si="266"/>
        <v>0.1</v>
      </c>
      <c r="AN59" s="12">
        <v>70</v>
      </c>
      <c r="AO59" s="16">
        <f t="shared" si="267"/>
        <v>0.07</v>
      </c>
      <c r="AP59" s="15">
        <f t="shared" si="268"/>
        <v>0.1</v>
      </c>
      <c r="AQ59" s="12">
        <v>100</v>
      </c>
      <c r="AR59" s="15">
        <f t="shared" si="269"/>
        <v>0.8</v>
      </c>
      <c r="AS59" s="12">
        <v>100</v>
      </c>
      <c r="AT59" s="16">
        <f t="shared" si="270"/>
        <v>0.1</v>
      </c>
      <c r="AU59" s="16">
        <f t="shared" si="271"/>
        <v>0.1</v>
      </c>
      <c r="AV59" s="12">
        <v>100</v>
      </c>
      <c r="AW59" s="16">
        <f t="shared" si="272"/>
        <v>0.1</v>
      </c>
      <c r="AX59" s="15">
        <f t="shared" si="273"/>
        <v>0.1</v>
      </c>
      <c r="AY59" s="12">
        <v>90</v>
      </c>
      <c r="AZ59" s="15">
        <f t="shared" si="274"/>
        <v>0.72</v>
      </c>
      <c r="BA59" s="12">
        <v>90</v>
      </c>
      <c r="BB59" s="16">
        <f t="shared" si="275"/>
        <v>0.09</v>
      </c>
      <c r="BC59" s="16">
        <f t="shared" si="276"/>
        <v>0.1</v>
      </c>
      <c r="BD59" s="12">
        <v>90</v>
      </c>
      <c r="BE59" s="16">
        <f t="shared" si="277"/>
        <v>0.09</v>
      </c>
      <c r="BF59" s="15">
        <f t="shared" si="278"/>
        <v>0.1</v>
      </c>
      <c r="BG59" s="12">
        <v>50</v>
      </c>
      <c r="BH59" s="15">
        <f t="shared" si="279"/>
        <v>0.4</v>
      </c>
      <c r="BI59" s="12">
        <v>90</v>
      </c>
      <c r="BJ59" s="16">
        <f t="shared" si="280"/>
        <v>0.09</v>
      </c>
      <c r="BK59" s="16">
        <f t="shared" si="281"/>
        <v>0.1</v>
      </c>
      <c r="BL59" s="12">
        <v>80</v>
      </c>
      <c r="BM59" s="16">
        <f t="shared" si="282"/>
        <v>0.08</v>
      </c>
      <c r="BN59" s="15">
        <f t="shared" si="283"/>
        <v>0.1</v>
      </c>
      <c r="BO59" s="12">
        <v>100</v>
      </c>
      <c r="BP59" s="15">
        <f t="shared" si="284"/>
        <v>0.8</v>
      </c>
      <c r="BQ59" s="12">
        <v>80</v>
      </c>
      <c r="BR59" s="16">
        <f t="shared" si="285"/>
        <v>0.08</v>
      </c>
      <c r="BS59" s="16">
        <f t="shared" si="286"/>
        <v>0.1</v>
      </c>
      <c r="BT59" s="12">
        <v>60</v>
      </c>
      <c r="BU59" s="16">
        <f t="shared" si="287"/>
        <v>0.06</v>
      </c>
      <c r="BV59" s="15">
        <f t="shared" si="288"/>
        <v>0.1</v>
      </c>
      <c r="BW59" s="12">
        <v>80</v>
      </c>
      <c r="BX59" s="15">
        <f t="shared" si="289"/>
        <v>0.64</v>
      </c>
      <c r="BY59" s="12">
        <v>100</v>
      </c>
      <c r="BZ59" s="16">
        <f t="shared" si="290"/>
        <v>0.1</v>
      </c>
      <c r="CA59" s="16">
        <f t="shared" si="291"/>
        <v>0.1</v>
      </c>
      <c r="CB59" s="12">
        <v>100</v>
      </c>
      <c r="CC59" s="16">
        <f t="shared" si="292"/>
        <v>0.1</v>
      </c>
      <c r="CD59" s="15">
        <f t="shared" si="293"/>
        <v>0.1</v>
      </c>
    </row>
    <row r="60" spans="1:82" s="2" customFormat="1" ht="12.75">
      <c r="A60" s="18" t="s">
        <v>68</v>
      </c>
      <c r="B60" s="107">
        <v>1</v>
      </c>
      <c r="C60" s="110">
        <v>80</v>
      </c>
      <c r="D60" s="20">
        <f t="shared" si="245"/>
        <v>0.8</v>
      </c>
      <c r="E60" s="110">
        <v>10</v>
      </c>
      <c r="F60" s="20">
        <f t="shared" si="246"/>
        <v>0.1</v>
      </c>
      <c r="G60" s="110">
        <v>10</v>
      </c>
      <c r="H60" s="20">
        <f t="shared" si="247"/>
        <v>0.1</v>
      </c>
      <c r="I60" s="114">
        <f t="shared" si="248"/>
        <v>100</v>
      </c>
      <c r="J60" s="17"/>
      <c r="K60" s="19">
        <v>50</v>
      </c>
      <c r="L60" s="20">
        <f t="shared" si="249"/>
        <v>0.4</v>
      </c>
      <c r="M60" s="19">
        <v>80</v>
      </c>
      <c r="N60" s="21">
        <f t="shared" si="250"/>
        <v>0.08</v>
      </c>
      <c r="O60" s="21">
        <f t="shared" si="251"/>
        <v>0.1</v>
      </c>
      <c r="P60" s="19">
        <v>80</v>
      </c>
      <c r="Q60" s="21">
        <f t="shared" si="252"/>
        <v>0.08</v>
      </c>
      <c r="R60" s="20">
        <f t="shared" si="253"/>
        <v>0.1</v>
      </c>
      <c r="S60" s="19">
        <v>100</v>
      </c>
      <c r="T60" s="20">
        <f t="shared" si="254"/>
        <v>0.8</v>
      </c>
      <c r="U60" s="19">
        <v>90</v>
      </c>
      <c r="V60" s="21">
        <f t="shared" si="255"/>
        <v>0.09</v>
      </c>
      <c r="W60" s="21">
        <f t="shared" si="256"/>
        <v>0.1</v>
      </c>
      <c r="X60" s="19">
        <v>80</v>
      </c>
      <c r="Y60" s="21">
        <f t="shared" si="257"/>
        <v>0.08</v>
      </c>
      <c r="Z60" s="20">
        <f t="shared" si="258"/>
        <v>0.1</v>
      </c>
      <c r="AA60" s="19">
        <v>70</v>
      </c>
      <c r="AB60" s="20">
        <f t="shared" si="259"/>
        <v>0.56</v>
      </c>
      <c r="AC60" s="19">
        <v>100</v>
      </c>
      <c r="AD60" s="21">
        <f t="shared" si="260"/>
        <v>0.1</v>
      </c>
      <c r="AE60" s="21">
        <f t="shared" si="261"/>
        <v>0.1</v>
      </c>
      <c r="AF60" s="19">
        <v>100</v>
      </c>
      <c r="AG60" s="21">
        <f t="shared" si="262"/>
        <v>0.1</v>
      </c>
      <c r="AH60" s="20">
        <f t="shared" si="263"/>
        <v>0.1</v>
      </c>
      <c r="AI60" s="19">
        <v>90</v>
      </c>
      <c r="AJ60" s="20">
        <f t="shared" si="264"/>
        <v>0.72</v>
      </c>
      <c r="AK60" s="19">
        <v>80</v>
      </c>
      <c r="AL60" s="21">
        <f t="shared" si="265"/>
        <v>0.08</v>
      </c>
      <c r="AM60" s="21">
        <f t="shared" si="266"/>
        <v>0.1</v>
      </c>
      <c r="AN60" s="19">
        <v>70</v>
      </c>
      <c r="AO60" s="21">
        <f t="shared" si="267"/>
        <v>0.07</v>
      </c>
      <c r="AP60" s="20">
        <f t="shared" si="268"/>
        <v>0.1</v>
      </c>
      <c r="AQ60" s="19">
        <v>90</v>
      </c>
      <c r="AR60" s="20">
        <f t="shared" si="269"/>
        <v>0.72</v>
      </c>
      <c r="AS60" s="19">
        <v>100</v>
      </c>
      <c r="AT60" s="21">
        <f t="shared" si="270"/>
        <v>0.1</v>
      </c>
      <c r="AU60" s="21">
        <f t="shared" si="271"/>
        <v>0.1</v>
      </c>
      <c r="AV60" s="19">
        <v>100</v>
      </c>
      <c r="AW60" s="21">
        <f t="shared" si="272"/>
        <v>0.1</v>
      </c>
      <c r="AX60" s="20">
        <f t="shared" si="273"/>
        <v>0.1</v>
      </c>
      <c r="AY60" s="19">
        <v>100</v>
      </c>
      <c r="AZ60" s="20">
        <f t="shared" si="274"/>
        <v>0.8</v>
      </c>
      <c r="BA60" s="19">
        <v>90</v>
      </c>
      <c r="BB60" s="21">
        <f t="shared" si="275"/>
        <v>0.09</v>
      </c>
      <c r="BC60" s="21">
        <f t="shared" si="276"/>
        <v>0.1</v>
      </c>
      <c r="BD60" s="19">
        <v>90</v>
      </c>
      <c r="BE60" s="21">
        <f t="shared" si="277"/>
        <v>0.09</v>
      </c>
      <c r="BF60" s="20">
        <f t="shared" si="278"/>
        <v>0.1</v>
      </c>
      <c r="BG60" s="19">
        <v>60</v>
      </c>
      <c r="BH60" s="20">
        <f t="shared" si="279"/>
        <v>0.48</v>
      </c>
      <c r="BI60" s="19">
        <v>70</v>
      </c>
      <c r="BJ60" s="21">
        <f t="shared" si="280"/>
        <v>0.07</v>
      </c>
      <c r="BK60" s="21">
        <f t="shared" si="281"/>
        <v>0.1</v>
      </c>
      <c r="BL60" s="19">
        <v>80</v>
      </c>
      <c r="BM60" s="21">
        <f t="shared" si="282"/>
        <v>0.08</v>
      </c>
      <c r="BN60" s="20">
        <f t="shared" si="283"/>
        <v>0.1</v>
      </c>
      <c r="BO60" s="19">
        <v>60</v>
      </c>
      <c r="BP60" s="20">
        <f t="shared" si="284"/>
        <v>0.48</v>
      </c>
      <c r="BQ60" s="19">
        <v>70</v>
      </c>
      <c r="BR60" s="21">
        <f t="shared" si="285"/>
        <v>0.07</v>
      </c>
      <c r="BS60" s="21">
        <f t="shared" si="286"/>
        <v>0.1</v>
      </c>
      <c r="BT60" s="19">
        <v>60</v>
      </c>
      <c r="BU60" s="21">
        <f t="shared" si="287"/>
        <v>0.06</v>
      </c>
      <c r="BV60" s="20">
        <f t="shared" si="288"/>
        <v>0.1</v>
      </c>
      <c r="BW60" s="19">
        <v>100</v>
      </c>
      <c r="BX60" s="20">
        <f t="shared" si="289"/>
        <v>0.8</v>
      </c>
      <c r="BY60" s="19">
        <v>100</v>
      </c>
      <c r="BZ60" s="21">
        <f t="shared" si="290"/>
        <v>0.1</v>
      </c>
      <c r="CA60" s="21">
        <f t="shared" si="291"/>
        <v>0.1</v>
      </c>
      <c r="CB60" s="19">
        <v>100</v>
      </c>
      <c r="CC60" s="21">
        <f t="shared" si="292"/>
        <v>0.1</v>
      </c>
      <c r="CD60" s="20">
        <f t="shared" si="293"/>
        <v>0.1</v>
      </c>
    </row>
    <row r="61" spans="1:82" s="2" customFormat="1" ht="12.75">
      <c r="A61" s="13" t="s">
        <v>69</v>
      </c>
      <c r="B61" s="108">
        <v>2</v>
      </c>
      <c r="C61" s="111">
        <v>30</v>
      </c>
      <c r="D61" s="15">
        <f t="shared" si="245"/>
        <v>0.6</v>
      </c>
      <c r="E61" s="111">
        <v>60</v>
      </c>
      <c r="F61" s="15">
        <f t="shared" si="246"/>
        <v>1.2</v>
      </c>
      <c r="G61" s="111">
        <v>10</v>
      </c>
      <c r="H61" s="15">
        <f t="shared" si="247"/>
        <v>0.2</v>
      </c>
      <c r="I61" s="4">
        <f t="shared" si="248"/>
        <v>100</v>
      </c>
      <c r="J61" s="14"/>
      <c r="K61" s="12">
        <v>0</v>
      </c>
      <c r="L61" s="15">
        <f t="shared" si="249"/>
        <v>0</v>
      </c>
      <c r="M61" s="12">
        <v>0</v>
      </c>
      <c r="N61" s="16">
        <f t="shared" si="250"/>
        <v>0</v>
      </c>
      <c r="O61" s="16">
        <f t="shared" si="251"/>
        <v>0</v>
      </c>
      <c r="P61" s="12">
        <v>10</v>
      </c>
      <c r="Q61" s="16">
        <f t="shared" si="252"/>
        <v>0.02</v>
      </c>
      <c r="R61" s="15">
        <f t="shared" si="253"/>
        <v>0</v>
      </c>
      <c r="S61" s="12">
        <v>70</v>
      </c>
      <c r="T61" s="15">
        <f t="shared" si="254"/>
        <v>0.42</v>
      </c>
      <c r="U61" s="12">
        <v>90</v>
      </c>
      <c r="V61" s="16">
        <f t="shared" si="255"/>
        <v>1.08</v>
      </c>
      <c r="W61" s="16">
        <f t="shared" si="256"/>
        <v>1.2</v>
      </c>
      <c r="X61" s="12">
        <v>80</v>
      </c>
      <c r="Y61" s="16">
        <f t="shared" si="257"/>
        <v>0.16</v>
      </c>
      <c r="Z61" s="15">
        <f t="shared" si="258"/>
        <v>0.2</v>
      </c>
      <c r="AA61" s="12">
        <v>70</v>
      </c>
      <c r="AB61" s="15">
        <f t="shared" si="259"/>
        <v>0.42</v>
      </c>
      <c r="AC61" s="12">
        <v>100</v>
      </c>
      <c r="AD61" s="16">
        <f t="shared" si="260"/>
        <v>1.2</v>
      </c>
      <c r="AE61" s="16">
        <f t="shared" si="261"/>
        <v>1.2</v>
      </c>
      <c r="AF61" s="12">
        <v>100</v>
      </c>
      <c r="AG61" s="16">
        <f t="shared" si="262"/>
        <v>0.2</v>
      </c>
      <c r="AH61" s="15">
        <f t="shared" si="263"/>
        <v>0.2</v>
      </c>
      <c r="AI61" s="12">
        <v>30</v>
      </c>
      <c r="AJ61" s="15">
        <f t="shared" si="264"/>
        <v>0.18</v>
      </c>
      <c r="AK61" s="12">
        <v>80</v>
      </c>
      <c r="AL61" s="16">
        <f t="shared" si="265"/>
        <v>0.96</v>
      </c>
      <c r="AM61" s="16">
        <f t="shared" si="266"/>
        <v>1.2</v>
      </c>
      <c r="AN61" s="12">
        <v>70</v>
      </c>
      <c r="AO61" s="16">
        <f t="shared" si="267"/>
        <v>0.14</v>
      </c>
      <c r="AP61" s="15">
        <f t="shared" si="268"/>
        <v>0.2</v>
      </c>
      <c r="AQ61" s="12">
        <v>100</v>
      </c>
      <c r="AR61" s="15">
        <f t="shared" si="269"/>
        <v>0.6</v>
      </c>
      <c r="AS61" s="12">
        <v>100</v>
      </c>
      <c r="AT61" s="16">
        <f t="shared" si="270"/>
        <v>1.2</v>
      </c>
      <c r="AU61" s="16">
        <f t="shared" si="271"/>
        <v>1.2</v>
      </c>
      <c r="AV61" s="12">
        <v>100</v>
      </c>
      <c r="AW61" s="16">
        <f t="shared" si="272"/>
        <v>0.2</v>
      </c>
      <c r="AX61" s="15">
        <f t="shared" si="273"/>
        <v>0.2</v>
      </c>
      <c r="AY61" s="12">
        <v>0</v>
      </c>
      <c r="AZ61" s="15">
        <f t="shared" si="274"/>
        <v>0</v>
      </c>
      <c r="BA61" s="12">
        <v>0</v>
      </c>
      <c r="BB61" s="16">
        <f t="shared" si="275"/>
        <v>0</v>
      </c>
      <c r="BC61" s="16">
        <f t="shared" si="276"/>
        <v>0</v>
      </c>
      <c r="BD61" s="12">
        <v>0</v>
      </c>
      <c r="BE61" s="16">
        <f t="shared" si="277"/>
        <v>0</v>
      </c>
      <c r="BF61" s="15">
        <f t="shared" si="278"/>
        <v>0</v>
      </c>
      <c r="BG61" s="12">
        <v>100</v>
      </c>
      <c r="BH61" s="15">
        <f t="shared" si="279"/>
        <v>0.6</v>
      </c>
      <c r="BI61" s="12">
        <v>80</v>
      </c>
      <c r="BJ61" s="16">
        <f t="shared" si="280"/>
        <v>0.96</v>
      </c>
      <c r="BK61" s="16">
        <f t="shared" si="281"/>
        <v>1.2</v>
      </c>
      <c r="BL61" s="12">
        <v>80</v>
      </c>
      <c r="BM61" s="16">
        <f t="shared" si="282"/>
        <v>0.16</v>
      </c>
      <c r="BN61" s="15">
        <f t="shared" si="283"/>
        <v>0.2</v>
      </c>
      <c r="BO61" s="12">
        <v>60</v>
      </c>
      <c r="BP61" s="15">
        <f t="shared" si="284"/>
        <v>0.36</v>
      </c>
      <c r="BQ61" s="12">
        <v>70</v>
      </c>
      <c r="BR61" s="16">
        <f t="shared" si="285"/>
        <v>0.84</v>
      </c>
      <c r="BS61" s="16">
        <f t="shared" si="286"/>
        <v>1.2</v>
      </c>
      <c r="BT61" s="12">
        <v>60</v>
      </c>
      <c r="BU61" s="16">
        <f t="shared" si="287"/>
        <v>0.12</v>
      </c>
      <c r="BV61" s="15">
        <f t="shared" si="288"/>
        <v>0.2</v>
      </c>
      <c r="BW61" s="12">
        <v>0</v>
      </c>
      <c r="BX61" s="15">
        <f t="shared" si="289"/>
        <v>0</v>
      </c>
      <c r="BY61" s="12">
        <v>0</v>
      </c>
      <c r="BZ61" s="16">
        <f t="shared" si="290"/>
        <v>0</v>
      </c>
      <c r="CA61" s="16">
        <f t="shared" si="291"/>
        <v>0</v>
      </c>
      <c r="CB61" s="12">
        <v>0</v>
      </c>
      <c r="CC61" s="16">
        <f t="shared" si="292"/>
        <v>0</v>
      </c>
      <c r="CD61" s="15">
        <f t="shared" si="293"/>
        <v>0</v>
      </c>
    </row>
    <row r="62" spans="1:82" s="2" customFormat="1" ht="12.75">
      <c r="A62" s="18" t="s">
        <v>25</v>
      </c>
      <c r="B62" s="107">
        <v>1</v>
      </c>
      <c r="C62" s="110">
        <v>85</v>
      </c>
      <c r="D62" s="20">
        <f t="shared" si="245"/>
        <v>0.85</v>
      </c>
      <c r="E62" s="110">
        <v>5</v>
      </c>
      <c r="F62" s="20">
        <f t="shared" si="246"/>
        <v>0.05</v>
      </c>
      <c r="G62" s="110">
        <v>10</v>
      </c>
      <c r="H62" s="20">
        <f t="shared" si="247"/>
        <v>0.1</v>
      </c>
      <c r="I62" s="114">
        <f t="shared" si="248"/>
        <v>100</v>
      </c>
      <c r="J62" s="17"/>
      <c r="K62" s="19">
        <v>60</v>
      </c>
      <c r="L62" s="20">
        <f t="shared" si="249"/>
        <v>0.51</v>
      </c>
      <c r="M62" s="19">
        <v>0</v>
      </c>
      <c r="N62" s="21">
        <f t="shared" si="250"/>
        <v>0</v>
      </c>
      <c r="O62" s="21">
        <f t="shared" si="251"/>
        <v>0</v>
      </c>
      <c r="P62" s="19">
        <v>70</v>
      </c>
      <c r="Q62" s="21">
        <f t="shared" si="252"/>
        <v>0.07</v>
      </c>
      <c r="R62" s="20">
        <f t="shared" si="253"/>
        <v>0.1</v>
      </c>
      <c r="S62" s="19">
        <v>100</v>
      </c>
      <c r="T62" s="20">
        <f t="shared" si="254"/>
        <v>0.85</v>
      </c>
      <c r="U62" s="19">
        <v>0</v>
      </c>
      <c r="V62" s="21">
        <f t="shared" si="255"/>
        <v>0</v>
      </c>
      <c r="W62" s="21">
        <f t="shared" si="256"/>
        <v>0</v>
      </c>
      <c r="X62" s="19">
        <v>80</v>
      </c>
      <c r="Y62" s="21">
        <f t="shared" si="257"/>
        <v>0.08</v>
      </c>
      <c r="Z62" s="20">
        <f t="shared" si="258"/>
        <v>0.1</v>
      </c>
      <c r="AA62" s="19">
        <v>100</v>
      </c>
      <c r="AB62" s="20">
        <f t="shared" si="259"/>
        <v>0.85</v>
      </c>
      <c r="AC62" s="19">
        <v>0</v>
      </c>
      <c r="AD62" s="21">
        <f t="shared" si="260"/>
        <v>0</v>
      </c>
      <c r="AE62" s="21">
        <f t="shared" si="261"/>
        <v>0</v>
      </c>
      <c r="AF62" s="19">
        <v>100</v>
      </c>
      <c r="AG62" s="21">
        <f t="shared" si="262"/>
        <v>0.1</v>
      </c>
      <c r="AH62" s="20">
        <f t="shared" si="263"/>
        <v>0.1</v>
      </c>
      <c r="AI62" s="19">
        <v>100</v>
      </c>
      <c r="AJ62" s="20">
        <f t="shared" si="264"/>
        <v>0.85</v>
      </c>
      <c r="AK62" s="19">
        <v>0</v>
      </c>
      <c r="AL62" s="21">
        <f t="shared" si="265"/>
        <v>0</v>
      </c>
      <c r="AM62" s="21">
        <f t="shared" si="266"/>
        <v>0</v>
      </c>
      <c r="AN62" s="19">
        <v>70</v>
      </c>
      <c r="AO62" s="21">
        <f t="shared" si="267"/>
        <v>0.07</v>
      </c>
      <c r="AP62" s="20">
        <f t="shared" si="268"/>
        <v>0.1</v>
      </c>
      <c r="AQ62" s="19">
        <v>100</v>
      </c>
      <c r="AR62" s="20">
        <f t="shared" si="269"/>
        <v>0.85</v>
      </c>
      <c r="AS62" s="19">
        <v>100</v>
      </c>
      <c r="AT62" s="21">
        <f t="shared" si="270"/>
        <v>0.05</v>
      </c>
      <c r="AU62" s="21">
        <f t="shared" si="271"/>
        <v>0.05</v>
      </c>
      <c r="AV62" s="19">
        <v>100</v>
      </c>
      <c r="AW62" s="21">
        <f t="shared" si="272"/>
        <v>0.1</v>
      </c>
      <c r="AX62" s="20">
        <f t="shared" si="273"/>
        <v>0.1</v>
      </c>
      <c r="AY62" s="19">
        <v>100</v>
      </c>
      <c r="AZ62" s="20">
        <f t="shared" si="274"/>
        <v>0.85</v>
      </c>
      <c r="BA62" s="19">
        <v>90</v>
      </c>
      <c r="BB62" s="21">
        <f t="shared" si="275"/>
        <v>0.045</v>
      </c>
      <c r="BC62" s="21">
        <f t="shared" si="276"/>
        <v>0.05</v>
      </c>
      <c r="BD62" s="19">
        <v>60</v>
      </c>
      <c r="BE62" s="21">
        <f t="shared" si="277"/>
        <v>0.06</v>
      </c>
      <c r="BF62" s="20">
        <f t="shared" si="278"/>
        <v>0.1</v>
      </c>
      <c r="BG62" s="19">
        <v>70</v>
      </c>
      <c r="BH62" s="20">
        <f t="shared" si="279"/>
        <v>0.595</v>
      </c>
      <c r="BI62" s="19">
        <v>0</v>
      </c>
      <c r="BJ62" s="21">
        <f t="shared" si="280"/>
        <v>0</v>
      </c>
      <c r="BK62" s="21">
        <f t="shared" si="281"/>
        <v>0</v>
      </c>
      <c r="BL62" s="19">
        <v>80</v>
      </c>
      <c r="BM62" s="21">
        <f t="shared" si="282"/>
        <v>0.08</v>
      </c>
      <c r="BN62" s="20">
        <f t="shared" si="283"/>
        <v>0.1</v>
      </c>
      <c r="BO62" s="19">
        <v>100</v>
      </c>
      <c r="BP62" s="20">
        <f t="shared" si="284"/>
        <v>0.85</v>
      </c>
      <c r="BQ62" s="19">
        <v>0</v>
      </c>
      <c r="BR62" s="21">
        <f t="shared" si="285"/>
        <v>0</v>
      </c>
      <c r="BS62" s="21">
        <f t="shared" si="286"/>
        <v>0</v>
      </c>
      <c r="BT62" s="19">
        <v>60</v>
      </c>
      <c r="BU62" s="21">
        <f t="shared" si="287"/>
        <v>0.06</v>
      </c>
      <c r="BV62" s="20">
        <f t="shared" si="288"/>
        <v>0.1</v>
      </c>
      <c r="BW62" s="19">
        <v>100</v>
      </c>
      <c r="BX62" s="20">
        <f t="shared" si="289"/>
        <v>0.85</v>
      </c>
      <c r="BY62" s="19">
        <v>100</v>
      </c>
      <c r="BZ62" s="21">
        <f t="shared" si="290"/>
        <v>0.05</v>
      </c>
      <c r="CA62" s="21">
        <f t="shared" si="291"/>
        <v>0.05</v>
      </c>
      <c r="CB62" s="19">
        <v>100</v>
      </c>
      <c r="CC62" s="21">
        <f t="shared" si="292"/>
        <v>0.1</v>
      </c>
      <c r="CD62" s="20">
        <f t="shared" si="293"/>
        <v>0.1</v>
      </c>
    </row>
    <row r="63" spans="1:82" s="2" customFormat="1" ht="12.75">
      <c r="A63" s="13" t="s">
        <v>71</v>
      </c>
      <c r="B63" s="108">
        <v>1</v>
      </c>
      <c r="C63" s="111">
        <v>85</v>
      </c>
      <c r="D63" s="15">
        <f t="shared" si="245"/>
        <v>0.85</v>
      </c>
      <c r="E63" s="111">
        <v>5</v>
      </c>
      <c r="F63" s="15">
        <f t="shared" si="246"/>
        <v>0.05</v>
      </c>
      <c r="G63" s="111">
        <v>10</v>
      </c>
      <c r="H63" s="15">
        <f t="shared" si="247"/>
        <v>0.1</v>
      </c>
      <c r="I63" s="4">
        <f>C63+E63+G63</f>
        <v>100</v>
      </c>
      <c r="J63" s="14"/>
      <c r="K63" s="12">
        <v>80</v>
      </c>
      <c r="L63" s="15">
        <f t="shared" si="249"/>
        <v>0.68</v>
      </c>
      <c r="M63" s="12">
        <v>90</v>
      </c>
      <c r="N63" s="16">
        <f t="shared" si="250"/>
        <v>0.045</v>
      </c>
      <c r="O63" s="16">
        <f t="shared" si="251"/>
        <v>0.05</v>
      </c>
      <c r="P63" s="12">
        <v>70</v>
      </c>
      <c r="Q63" s="16">
        <f t="shared" si="252"/>
        <v>0.07</v>
      </c>
      <c r="R63" s="15">
        <f t="shared" si="253"/>
        <v>0.1</v>
      </c>
      <c r="S63" s="12">
        <v>100</v>
      </c>
      <c r="T63" s="15">
        <f t="shared" si="254"/>
        <v>0.85</v>
      </c>
      <c r="U63" s="12">
        <v>90</v>
      </c>
      <c r="V63" s="16">
        <f t="shared" si="255"/>
        <v>0.045</v>
      </c>
      <c r="W63" s="16">
        <f t="shared" si="256"/>
        <v>0.05</v>
      </c>
      <c r="X63" s="12">
        <v>80</v>
      </c>
      <c r="Y63" s="16">
        <f t="shared" si="257"/>
        <v>0.08</v>
      </c>
      <c r="Z63" s="15">
        <f t="shared" si="258"/>
        <v>0.1</v>
      </c>
      <c r="AA63" s="12">
        <v>100</v>
      </c>
      <c r="AB63" s="15">
        <f t="shared" si="259"/>
        <v>0.85</v>
      </c>
      <c r="AC63" s="12">
        <v>100</v>
      </c>
      <c r="AD63" s="16">
        <f t="shared" si="260"/>
        <v>0.05</v>
      </c>
      <c r="AE63" s="16">
        <f t="shared" si="261"/>
        <v>0.05</v>
      </c>
      <c r="AF63" s="12">
        <v>100</v>
      </c>
      <c r="AG63" s="16">
        <f t="shared" si="262"/>
        <v>0.1</v>
      </c>
      <c r="AH63" s="15">
        <f t="shared" si="263"/>
        <v>0.1</v>
      </c>
      <c r="AI63" s="12">
        <v>100</v>
      </c>
      <c r="AJ63" s="15">
        <f t="shared" si="264"/>
        <v>0.85</v>
      </c>
      <c r="AK63" s="12">
        <v>90</v>
      </c>
      <c r="AL63" s="16">
        <f t="shared" si="265"/>
        <v>0.045</v>
      </c>
      <c r="AM63" s="16">
        <f t="shared" si="266"/>
        <v>0.05</v>
      </c>
      <c r="AN63" s="12">
        <v>70</v>
      </c>
      <c r="AO63" s="16">
        <f t="shared" si="267"/>
        <v>0.07</v>
      </c>
      <c r="AP63" s="15">
        <f t="shared" si="268"/>
        <v>0.1</v>
      </c>
      <c r="AQ63" s="12">
        <v>90</v>
      </c>
      <c r="AR63" s="15">
        <f t="shared" si="269"/>
        <v>0.765</v>
      </c>
      <c r="AS63" s="12">
        <v>100</v>
      </c>
      <c r="AT63" s="16">
        <f t="shared" si="270"/>
        <v>0.05</v>
      </c>
      <c r="AU63" s="16">
        <f t="shared" si="271"/>
        <v>0.05</v>
      </c>
      <c r="AV63" s="12">
        <v>100</v>
      </c>
      <c r="AW63" s="16">
        <f t="shared" si="272"/>
        <v>0.1</v>
      </c>
      <c r="AX63" s="15">
        <f t="shared" si="273"/>
        <v>0.1</v>
      </c>
      <c r="AY63" s="12">
        <v>70</v>
      </c>
      <c r="AZ63" s="15">
        <f t="shared" si="274"/>
        <v>0.595</v>
      </c>
      <c r="BA63" s="12">
        <v>90</v>
      </c>
      <c r="BB63" s="16">
        <f t="shared" si="275"/>
        <v>0.045</v>
      </c>
      <c r="BC63" s="16">
        <f t="shared" si="276"/>
        <v>0.05</v>
      </c>
      <c r="BD63" s="12">
        <v>80</v>
      </c>
      <c r="BE63" s="16">
        <f t="shared" si="277"/>
        <v>0.08</v>
      </c>
      <c r="BF63" s="15">
        <f t="shared" si="278"/>
        <v>0.1</v>
      </c>
      <c r="BG63" s="12">
        <v>70</v>
      </c>
      <c r="BH63" s="15">
        <f t="shared" si="279"/>
        <v>0.595</v>
      </c>
      <c r="BI63" s="12">
        <v>90</v>
      </c>
      <c r="BJ63" s="16">
        <f t="shared" si="280"/>
        <v>0.045</v>
      </c>
      <c r="BK63" s="16">
        <f t="shared" si="281"/>
        <v>0.05</v>
      </c>
      <c r="BL63" s="12">
        <v>80</v>
      </c>
      <c r="BM63" s="16">
        <f t="shared" si="282"/>
        <v>0.08</v>
      </c>
      <c r="BN63" s="15">
        <f t="shared" si="283"/>
        <v>0.1</v>
      </c>
      <c r="BO63" s="12">
        <v>80</v>
      </c>
      <c r="BP63" s="15">
        <f t="shared" si="284"/>
        <v>0.68</v>
      </c>
      <c r="BQ63" s="12">
        <v>80</v>
      </c>
      <c r="BR63" s="16">
        <f t="shared" si="285"/>
        <v>0.04</v>
      </c>
      <c r="BS63" s="16">
        <f t="shared" si="286"/>
        <v>0.05</v>
      </c>
      <c r="BT63" s="12">
        <v>60</v>
      </c>
      <c r="BU63" s="16">
        <f t="shared" si="287"/>
        <v>0.06</v>
      </c>
      <c r="BV63" s="15">
        <f t="shared" si="288"/>
        <v>0.1</v>
      </c>
      <c r="BW63" s="12">
        <v>80</v>
      </c>
      <c r="BX63" s="15">
        <f t="shared" si="289"/>
        <v>0.68</v>
      </c>
      <c r="BY63" s="12">
        <v>100</v>
      </c>
      <c r="BZ63" s="16">
        <f t="shared" si="290"/>
        <v>0.05</v>
      </c>
      <c r="CA63" s="16">
        <f t="shared" si="291"/>
        <v>0.05</v>
      </c>
      <c r="CB63" s="12">
        <v>100</v>
      </c>
      <c r="CC63" s="16">
        <f t="shared" si="292"/>
        <v>0.1</v>
      </c>
      <c r="CD63" s="15">
        <f t="shared" si="293"/>
        <v>0.1</v>
      </c>
    </row>
    <row r="64" spans="1:82" s="2" customFormat="1" ht="12.75">
      <c r="A64" s="18" t="s">
        <v>72</v>
      </c>
      <c r="B64" s="107">
        <v>0.5</v>
      </c>
      <c r="C64" s="110">
        <v>75</v>
      </c>
      <c r="D64" s="20">
        <f t="shared" si="245"/>
        <v>0.375</v>
      </c>
      <c r="E64" s="110">
        <v>15</v>
      </c>
      <c r="F64" s="20">
        <f t="shared" si="246"/>
        <v>0.075</v>
      </c>
      <c r="G64" s="110">
        <v>10</v>
      </c>
      <c r="H64" s="20">
        <f t="shared" si="247"/>
        <v>0.05</v>
      </c>
      <c r="I64" s="114">
        <f>C64+E64+G64</f>
        <v>100</v>
      </c>
      <c r="J64" s="17"/>
      <c r="K64" s="19">
        <v>0</v>
      </c>
      <c r="L64" s="20">
        <f t="shared" si="249"/>
        <v>0</v>
      </c>
      <c r="M64" s="19">
        <v>0</v>
      </c>
      <c r="N64" s="21">
        <f t="shared" si="250"/>
        <v>0</v>
      </c>
      <c r="O64" s="21">
        <f t="shared" si="251"/>
        <v>0</v>
      </c>
      <c r="P64" s="19">
        <v>0</v>
      </c>
      <c r="Q64" s="21">
        <f t="shared" si="252"/>
        <v>0</v>
      </c>
      <c r="R64" s="20">
        <f t="shared" si="253"/>
        <v>0</v>
      </c>
      <c r="S64" s="19">
        <v>100</v>
      </c>
      <c r="T64" s="20">
        <f t="shared" si="254"/>
        <v>0.375</v>
      </c>
      <c r="U64" s="19">
        <v>90</v>
      </c>
      <c r="V64" s="21">
        <f t="shared" si="255"/>
        <v>0.0675</v>
      </c>
      <c r="W64" s="21">
        <f t="shared" si="256"/>
        <v>0.075</v>
      </c>
      <c r="X64" s="19">
        <v>80</v>
      </c>
      <c r="Y64" s="21">
        <f t="shared" si="257"/>
        <v>0.04</v>
      </c>
      <c r="Z64" s="20">
        <f t="shared" si="258"/>
        <v>0.05</v>
      </c>
      <c r="AA64" s="19">
        <v>100</v>
      </c>
      <c r="AB64" s="20">
        <f t="shared" si="259"/>
        <v>0.375</v>
      </c>
      <c r="AC64" s="19">
        <v>100</v>
      </c>
      <c r="AD64" s="21">
        <f t="shared" si="260"/>
        <v>0.075</v>
      </c>
      <c r="AE64" s="21">
        <f t="shared" si="261"/>
        <v>0.075</v>
      </c>
      <c r="AF64" s="19">
        <v>100</v>
      </c>
      <c r="AG64" s="21">
        <f t="shared" si="262"/>
        <v>0.05</v>
      </c>
      <c r="AH64" s="20">
        <f t="shared" si="263"/>
        <v>0.05</v>
      </c>
      <c r="AI64" s="19">
        <v>100</v>
      </c>
      <c r="AJ64" s="20">
        <f t="shared" si="264"/>
        <v>0.375</v>
      </c>
      <c r="AK64" s="19">
        <v>90</v>
      </c>
      <c r="AL64" s="21">
        <f t="shared" si="265"/>
        <v>0.0675</v>
      </c>
      <c r="AM64" s="21">
        <f t="shared" si="266"/>
        <v>0.075</v>
      </c>
      <c r="AN64" s="19">
        <v>70</v>
      </c>
      <c r="AO64" s="21">
        <f t="shared" si="267"/>
        <v>0.035</v>
      </c>
      <c r="AP64" s="20">
        <f t="shared" si="268"/>
        <v>0.05</v>
      </c>
      <c r="AQ64" s="19">
        <v>100</v>
      </c>
      <c r="AR64" s="20">
        <f t="shared" si="269"/>
        <v>0.375</v>
      </c>
      <c r="AS64" s="19">
        <v>100</v>
      </c>
      <c r="AT64" s="21">
        <f t="shared" si="270"/>
        <v>0.075</v>
      </c>
      <c r="AU64" s="21">
        <f t="shared" si="271"/>
        <v>0.075</v>
      </c>
      <c r="AV64" s="19">
        <v>100</v>
      </c>
      <c r="AW64" s="21">
        <f t="shared" si="272"/>
        <v>0.05</v>
      </c>
      <c r="AX64" s="20">
        <f t="shared" si="273"/>
        <v>0.05</v>
      </c>
      <c r="AY64" s="19">
        <v>60</v>
      </c>
      <c r="AZ64" s="20">
        <f t="shared" si="274"/>
        <v>0.225</v>
      </c>
      <c r="BA64" s="19">
        <v>90</v>
      </c>
      <c r="BB64" s="21">
        <f t="shared" si="275"/>
        <v>0.0675</v>
      </c>
      <c r="BC64" s="21">
        <f t="shared" si="276"/>
        <v>0.075</v>
      </c>
      <c r="BD64" s="19">
        <v>80</v>
      </c>
      <c r="BE64" s="21">
        <f t="shared" si="277"/>
        <v>0.04</v>
      </c>
      <c r="BF64" s="20">
        <f t="shared" si="278"/>
        <v>0.05</v>
      </c>
      <c r="BG64" s="19">
        <v>0</v>
      </c>
      <c r="BH64" s="20">
        <f t="shared" si="279"/>
        <v>0</v>
      </c>
      <c r="BI64" s="19">
        <v>0</v>
      </c>
      <c r="BJ64" s="21">
        <f t="shared" si="280"/>
        <v>0</v>
      </c>
      <c r="BK64" s="21">
        <f t="shared" si="281"/>
        <v>0</v>
      </c>
      <c r="BL64" s="19">
        <v>5</v>
      </c>
      <c r="BM64" s="21">
        <f t="shared" si="282"/>
        <v>0.0025</v>
      </c>
      <c r="BN64" s="20">
        <f t="shared" si="283"/>
        <v>0</v>
      </c>
      <c r="BO64" s="19">
        <v>0</v>
      </c>
      <c r="BP64" s="20">
        <f t="shared" si="284"/>
        <v>0</v>
      </c>
      <c r="BQ64" s="19">
        <v>0</v>
      </c>
      <c r="BR64" s="21">
        <f t="shared" si="285"/>
        <v>0</v>
      </c>
      <c r="BS64" s="21">
        <f t="shared" si="286"/>
        <v>0</v>
      </c>
      <c r="BT64" s="19">
        <v>0</v>
      </c>
      <c r="BU64" s="21">
        <f t="shared" si="287"/>
        <v>0</v>
      </c>
      <c r="BV64" s="20">
        <f t="shared" si="288"/>
        <v>0</v>
      </c>
      <c r="BW64" s="19">
        <v>0</v>
      </c>
      <c r="BX64" s="20">
        <f t="shared" si="289"/>
        <v>0</v>
      </c>
      <c r="BY64" s="19">
        <v>0</v>
      </c>
      <c r="BZ64" s="21">
        <f t="shared" si="290"/>
        <v>0</v>
      </c>
      <c r="CA64" s="21">
        <f t="shared" si="291"/>
        <v>0</v>
      </c>
      <c r="CB64" s="19">
        <v>0</v>
      </c>
      <c r="CC64" s="21">
        <f t="shared" si="292"/>
        <v>0</v>
      </c>
      <c r="CD64" s="20">
        <f t="shared" si="293"/>
        <v>0</v>
      </c>
    </row>
    <row r="65" spans="1:82" s="2" customFormat="1" ht="12.75">
      <c r="A65" s="13" t="s">
        <v>73</v>
      </c>
      <c r="B65" s="108">
        <v>1</v>
      </c>
      <c r="C65" s="111">
        <v>80</v>
      </c>
      <c r="D65" s="15">
        <f t="shared" si="245"/>
        <v>0.8</v>
      </c>
      <c r="E65" s="111">
        <v>10</v>
      </c>
      <c r="F65" s="15">
        <f t="shared" si="246"/>
        <v>0.1</v>
      </c>
      <c r="G65" s="111">
        <v>10</v>
      </c>
      <c r="H65" s="15">
        <f t="shared" si="247"/>
        <v>0.1</v>
      </c>
      <c r="I65" s="4">
        <f>C65+E65+G65</f>
        <v>100</v>
      </c>
      <c r="J65" s="14"/>
      <c r="K65" s="12">
        <v>0</v>
      </c>
      <c r="L65" s="15">
        <f t="shared" si="249"/>
        <v>0</v>
      </c>
      <c r="M65" s="12">
        <v>0</v>
      </c>
      <c r="N65" s="16">
        <f t="shared" si="250"/>
        <v>0</v>
      </c>
      <c r="O65" s="16">
        <f t="shared" si="251"/>
        <v>0</v>
      </c>
      <c r="P65" s="12">
        <v>0</v>
      </c>
      <c r="Q65" s="16">
        <f t="shared" si="252"/>
        <v>0</v>
      </c>
      <c r="R65" s="15">
        <f t="shared" si="253"/>
        <v>0</v>
      </c>
      <c r="S65" s="12">
        <v>100</v>
      </c>
      <c r="T65" s="15">
        <f t="shared" si="254"/>
        <v>0.8</v>
      </c>
      <c r="U65" s="12">
        <v>90</v>
      </c>
      <c r="V65" s="16">
        <f t="shared" si="255"/>
        <v>0.09</v>
      </c>
      <c r="W65" s="16">
        <f t="shared" si="256"/>
        <v>0.1</v>
      </c>
      <c r="X65" s="12">
        <v>80</v>
      </c>
      <c r="Y65" s="16">
        <f t="shared" si="257"/>
        <v>0.08</v>
      </c>
      <c r="Z65" s="15">
        <f t="shared" si="258"/>
        <v>0.1</v>
      </c>
      <c r="AA65" s="12">
        <v>90</v>
      </c>
      <c r="AB65" s="15">
        <f t="shared" si="259"/>
        <v>0.72</v>
      </c>
      <c r="AC65" s="12">
        <v>100</v>
      </c>
      <c r="AD65" s="16">
        <f t="shared" si="260"/>
        <v>0.1</v>
      </c>
      <c r="AE65" s="16">
        <f t="shared" si="261"/>
        <v>0.1</v>
      </c>
      <c r="AF65" s="12">
        <v>90</v>
      </c>
      <c r="AG65" s="16">
        <f t="shared" si="262"/>
        <v>0.09</v>
      </c>
      <c r="AH65" s="15">
        <f t="shared" si="263"/>
        <v>0.1</v>
      </c>
      <c r="AI65" s="12">
        <v>70</v>
      </c>
      <c r="AJ65" s="15">
        <f t="shared" si="264"/>
        <v>0.56</v>
      </c>
      <c r="AK65" s="12">
        <v>90</v>
      </c>
      <c r="AL65" s="16">
        <f t="shared" si="265"/>
        <v>0.09</v>
      </c>
      <c r="AM65" s="16">
        <f t="shared" si="266"/>
        <v>0.1</v>
      </c>
      <c r="AN65" s="12">
        <v>70</v>
      </c>
      <c r="AO65" s="16">
        <f t="shared" si="267"/>
        <v>0.07</v>
      </c>
      <c r="AP65" s="15">
        <f t="shared" si="268"/>
        <v>0.1</v>
      </c>
      <c r="AQ65" s="12">
        <v>90</v>
      </c>
      <c r="AR65" s="15">
        <f t="shared" si="269"/>
        <v>0.72</v>
      </c>
      <c r="AS65" s="12">
        <v>90</v>
      </c>
      <c r="AT65" s="16">
        <f t="shared" si="270"/>
        <v>0.09</v>
      </c>
      <c r="AU65" s="16">
        <f t="shared" si="271"/>
        <v>0.1</v>
      </c>
      <c r="AV65" s="12">
        <v>100</v>
      </c>
      <c r="AW65" s="16">
        <f t="shared" si="272"/>
        <v>0.1</v>
      </c>
      <c r="AX65" s="15">
        <f t="shared" si="273"/>
        <v>0.1</v>
      </c>
      <c r="AY65" s="12">
        <v>100</v>
      </c>
      <c r="AZ65" s="15">
        <f t="shared" si="274"/>
        <v>0.8</v>
      </c>
      <c r="BA65" s="12">
        <v>90</v>
      </c>
      <c r="BB65" s="16">
        <f t="shared" si="275"/>
        <v>0.09</v>
      </c>
      <c r="BC65" s="16">
        <f t="shared" si="276"/>
        <v>0.1</v>
      </c>
      <c r="BD65" s="12">
        <v>80</v>
      </c>
      <c r="BE65" s="16">
        <f t="shared" si="277"/>
        <v>0.08</v>
      </c>
      <c r="BF65" s="15">
        <f t="shared" si="278"/>
        <v>0.1</v>
      </c>
      <c r="BG65" s="12">
        <v>60</v>
      </c>
      <c r="BH65" s="15">
        <f t="shared" si="279"/>
        <v>0.48</v>
      </c>
      <c r="BI65" s="12">
        <v>90</v>
      </c>
      <c r="BJ65" s="16">
        <f t="shared" si="280"/>
        <v>0.09</v>
      </c>
      <c r="BK65" s="16">
        <f t="shared" si="281"/>
        <v>0.1</v>
      </c>
      <c r="BL65" s="12">
        <v>80</v>
      </c>
      <c r="BM65" s="16">
        <f t="shared" si="282"/>
        <v>0.08</v>
      </c>
      <c r="BN65" s="15">
        <f t="shared" si="283"/>
        <v>0.1</v>
      </c>
      <c r="BO65" s="12">
        <v>0</v>
      </c>
      <c r="BP65" s="15">
        <f t="shared" si="284"/>
        <v>0</v>
      </c>
      <c r="BQ65" s="12">
        <v>0</v>
      </c>
      <c r="BR65" s="16">
        <f t="shared" si="285"/>
        <v>0</v>
      </c>
      <c r="BS65" s="16">
        <f t="shared" si="286"/>
        <v>0</v>
      </c>
      <c r="BT65" s="12">
        <v>0</v>
      </c>
      <c r="BU65" s="16">
        <f t="shared" si="287"/>
        <v>0</v>
      </c>
      <c r="BV65" s="15">
        <f t="shared" si="288"/>
        <v>0</v>
      </c>
      <c r="BW65" s="12">
        <v>0</v>
      </c>
      <c r="BX65" s="15">
        <f t="shared" si="289"/>
        <v>0</v>
      </c>
      <c r="BY65" s="12">
        <v>0</v>
      </c>
      <c r="BZ65" s="16">
        <f t="shared" si="290"/>
        <v>0</v>
      </c>
      <c r="CA65" s="16">
        <f t="shared" si="291"/>
        <v>0</v>
      </c>
      <c r="CB65" s="12">
        <v>0</v>
      </c>
      <c r="CC65" s="16">
        <f t="shared" si="292"/>
        <v>0</v>
      </c>
      <c r="CD65" s="15">
        <f t="shared" si="293"/>
        <v>0</v>
      </c>
    </row>
    <row r="66" spans="1:82" s="2" customFormat="1" ht="12.75">
      <c r="A66" s="18" t="s">
        <v>81</v>
      </c>
      <c r="B66" s="107">
        <v>1</v>
      </c>
      <c r="C66" s="110">
        <v>75</v>
      </c>
      <c r="D66" s="20">
        <f t="shared" si="245"/>
        <v>0.75</v>
      </c>
      <c r="E66" s="110">
        <v>15</v>
      </c>
      <c r="F66" s="20">
        <f t="shared" si="246"/>
        <v>0.15</v>
      </c>
      <c r="G66" s="110">
        <v>10</v>
      </c>
      <c r="H66" s="20">
        <f t="shared" si="247"/>
        <v>0.1</v>
      </c>
      <c r="I66" s="114">
        <f>C66+E66+G66</f>
        <v>100</v>
      </c>
      <c r="J66" s="17"/>
      <c r="K66" s="19">
        <v>80</v>
      </c>
      <c r="L66" s="20">
        <f t="shared" si="249"/>
        <v>0.6</v>
      </c>
      <c r="M66" s="19">
        <v>90</v>
      </c>
      <c r="N66" s="21">
        <f t="shared" si="250"/>
        <v>0.135</v>
      </c>
      <c r="O66" s="21">
        <f t="shared" si="251"/>
        <v>0.15</v>
      </c>
      <c r="P66" s="19">
        <v>70</v>
      </c>
      <c r="Q66" s="21">
        <f t="shared" si="252"/>
        <v>0.07</v>
      </c>
      <c r="R66" s="20">
        <f t="shared" si="253"/>
        <v>0.1</v>
      </c>
      <c r="S66" s="19">
        <v>100</v>
      </c>
      <c r="T66" s="20">
        <f t="shared" si="254"/>
        <v>0.75</v>
      </c>
      <c r="U66" s="19">
        <v>90</v>
      </c>
      <c r="V66" s="21">
        <f t="shared" si="255"/>
        <v>0.135</v>
      </c>
      <c r="W66" s="21">
        <f t="shared" si="256"/>
        <v>0.15</v>
      </c>
      <c r="X66" s="19">
        <v>80</v>
      </c>
      <c r="Y66" s="21">
        <f t="shared" si="257"/>
        <v>0.08</v>
      </c>
      <c r="Z66" s="20">
        <f t="shared" si="258"/>
        <v>0.1</v>
      </c>
      <c r="AA66" s="19">
        <v>100</v>
      </c>
      <c r="AB66" s="20">
        <f t="shared" si="259"/>
        <v>0.75</v>
      </c>
      <c r="AC66" s="19">
        <v>100</v>
      </c>
      <c r="AD66" s="21">
        <f t="shared" si="260"/>
        <v>0.15</v>
      </c>
      <c r="AE66" s="21">
        <f t="shared" si="261"/>
        <v>0.15</v>
      </c>
      <c r="AF66" s="19">
        <v>100</v>
      </c>
      <c r="AG66" s="21">
        <f t="shared" si="262"/>
        <v>0.1</v>
      </c>
      <c r="AH66" s="20">
        <f t="shared" si="263"/>
        <v>0.1</v>
      </c>
      <c r="AI66" s="19">
        <v>80</v>
      </c>
      <c r="AJ66" s="20">
        <f t="shared" si="264"/>
        <v>0.6</v>
      </c>
      <c r="AK66" s="19">
        <v>90</v>
      </c>
      <c r="AL66" s="21">
        <f t="shared" si="265"/>
        <v>0.135</v>
      </c>
      <c r="AM66" s="21">
        <f t="shared" si="266"/>
        <v>0.15</v>
      </c>
      <c r="AN66" s="19">
        <v>70</v>
      </c>
      <c r="AO66" s="21">
        <f t="shared" si="267"/>
        <v>0.07</v>
      </c>
      <c r="AP66" s="20">
        <f t="shared" si="268"/>
        <v>0.1</v>
      </c>
      <c r="AQ66" s="19">
        <v>100</v>
      </c>
      <c r="AR66" s="20">
        <f t="shared" si="269"/>
        <v>0.75</v>
      </c>
      <c r="AS66" s="19">
        <v>100</v>
      </c>
      <c r="AT66" s="21">
        <f t="shared" si="270"/>
        <v>0.15</v>
      </c>
      <c r="AU66" s="21">
        <f t="shared" si="271"/>
        <v>0.15</v>
      </c>
      <c r="AV66" s="19">
        <v>100</v>
      </c>
      <c r="AW66" s="21">
        <f t="shared" si="272"/>
        <v>0.1</v>
      </c>
      <c r="AX66" s="20">
        <f t="shared" si="273"/>
        <v>0.1</v>
      </c>
      <c r="AY66" s="19">
        <v>80</v>
      </c>
      <c r="AZ66" s="20">
        <f t="shared" si="274"/>
        <v>0.6</v>
      </c>
      <c r="BA66" s="19">
        <v>80</v>
      </c>
      <c r="BB66" s="21">
        <f t="shared" si="275"/>
        <v>0.12</v>
      </c>
      <c r="BC66" s="21">
        <f t="shared" si="276"/>
        <v>0.15</v>
      </c>
      <c r="BD66" s="19">
        <v>80</v>
      </c>
      <c r="BE66" s="21">
        <f t="shared" si="277"/>
        <v>0.08</v>
      </c>
      <c r="BF66" s="20">
        <f t="shared" si="278"/>
        <v>0.1</v>
      </c>
      <c r="BG66" s="19">
        <v>60</v>
      </c>
      <c r="BH66" s="20">
        <f t="shared" si="279"/>
        <v>0.45</v>
      </c>
      <c r="BI66" s="19">
        <v>90</v>
      </c>
      <c r="BJ66" s="21">
        <f t="shared" si="280"/>
        <v>0.135</v>
      </c>
      <c r="BK66" s="21">
        <f t="shared" si="281"/>
        <v>0.15</v>
      </c>
      <c r="BL66" s="19">
        <v>80</v>
      </c>
      <c r="BM66" s="21">
        <f t="shared" si="282"/>
        <v>0.08</v>
      </c>
      <c r="BN66" s="20">
        <f t="shared" si="283"/>
        <v>0.1</v>
      </c>
      <c r="BO66" s="19">
        <v>50</v>
      </c>
      <c r="BP66" s="20">
        <f t="shared" si="284"/>
        <v>0.375</v>
      </c>
      <c r="BQ66" s="19">
        <v>80</v>
      </c>
      <c r="BR66" s="21">
        <f t="shared" si="285"/>
        <v>0.12</v>
      </c>
      <c r="BS66" s="21">
        <f t="shared" si="286"/>
        <v>0.15</v>
      </c>
      <c r="BT66" s="19">
        <v>60</v>
      </c>
      <c r="BU66" s="21">
        <f t="shared" si="287"/>
        <v>0.06</v>
      </c>
      <c r="BV66" s="20">
        <f t="shared" si="288"/>
        <v>0.1</v>
      </c>
      <c r="BW66" s="19">
        <v>50</v>
      </c>
      <c r="BX66" s="20">
        <f t="shared" si="289"/>
        <v>0.375</v>
      </c>
      <c r="BY66" s="19">
        <v>80</v>
      </c>
      <c r="BZ66" s="21">
        <f t="shared" si="290"/>
        <v>0.12</v>
      </c>
      <c r="CA66" s="21">
        <f t="shared" si="291"/>
        <v>0.15</v>
      </c>
      <c r="CB66" s="19">
        <v>90</v>
      </c>
      <c r="CC66" s="21">
        <f t="shared" si="292"/>
        <v>0.09</v>
      </c>
      <c r="CD66" s="20">
        <f t="shared" si="293"/>
        <v>0.1</v>
      </c>
    </row>
    <row r="67" spans="1:82" s="104" customFormat="1" ht="12.75">
      <c r="A67" s="99" t="s">
        <v>74</v>
      </c>
      <c r="B67" s="109">
        <v>1</v>
      </c>
      <c r="C67" s="112">
        <v>40</v>
      </c>
      <c r="D67" s="101">
        <f t="shared" si="245"/>
        <v>0.4</v>
      </c>
      <c r="E67" s="112">
        <v>50</v>
      </c>
      <c r="F67" s="101">
        <f t="shared" si="246"/>
        <v>0.5</v>
      </c>
      <c r="G67" s="112">
        <v>10</v>
      </c>
      <c r="H67" s="101">
        <f t="shared" si="247"/>
        <v>0.1</v>
      </c>
      <c r="I67" s="116">
        <f t="shared" si="248"/>
        <v>100</v>
      </c>
      <c r="J67" s="102"/>
      <c r="K67" s="100">
        <v>10</v>
      </c>
      <c r="L67" s="101">
        <f t="shared" si="249"/>
        <v>0.04</v>
      </c>
      <c r="M67" s="100">
        <v>0</v>
      </c>
      <c r="N67" s="103">
        <f t="shared" si="250"/>
        <v>0</v>
      </c>
      <c r="O67" s="103">
        <f t="shared" si="251"/>
        <v>0</v>
      </c>
      <c r="P67" s="100">
        <v>0</v>
      </c>
      <c r="Q67" s="103">
        <f t="shared" si="252"/>
        <v>0</v>
      </c>
      <c r="R67" s="101">
        <f t="shared" si="253"/>
        <v>0.1</v>
      </c>
      <c r="S67" s="100">
        <v>100</v>
      </c>
      <c r="T67" s="101">
        <f t="shared" si="254"/>
        <v>0.4</v>
      </c>
      <c r="U67" s="100">
        <v>90</v>
      </c>
      <c r="V67" s="103">
        <f t="shared" si="255"/>
        <v>0.45</v>
      </c>
      <c r="W67" s="103">
        <f t="shared" si="256"/>
        <v>0.5</v>
      </c>
      <c r="X67" s="100">
        <v>80</v>
      </c>
      <c r="Y67" s="103">
        <f t="shared" si="257"/>
        <v>0.08</v>
      </c>
      <c r="Z67" s="101">
        <f t="shared" si="258"/>
        <v>0.1</v>
      </c>
      <c r="AA67" s="100">
        <v>0</v>
      </c>
      <c r="AB67" s="101">
        <f t="shared" si="259"/>
        <v>0</v>
      </c>
      <c r="AC67" s="100">
        <v>0</v>
      </c>
      <c r="AD67" s="103">
        <f t="shared" si="260"/>
        <v>0</v>
      </c>
      <c r="AE67" s="103">
        <f t="shared" si="261"/>
        <v>0</v>
      </c>
      <c r="AF67" s="100">
        <v>0</v>
      </c>
      <c r="AG67" s="103">
        <f t="shared" si="262"/>
        <v>0</v>
      </c>
      <c r="AH67" s="101">
        <f t="shared" si="263"/>
        <v>0</v>
      </c>
      <c r="AI67" s="100">
        <v>90</v>
      </c>
      <c r="AJ67" s="101">
        <f t="shared" si="264"/>
        <v>0.36</v>
      </c>
      <c r="AK67" s="100">
        <v>90</v>
      </c>
      <c r="AL67" s="103">
        <f t="shared" si="265"/>
        <v>0.45</v>
      </c>
      <c r="AM67" s="103">
        <f t="shared" si="266"/>
        <v>0.5</v>
      </c>
      <c r="AN67" s="100">
        <v>70</v>
      </c>
      <c r="AO67" s="103">
        <f t="shared" si="267"/>
        <v>0.07</v>
      </c>
      <c r="AP67" s="101">
        <f t="shared" si="268"/>
        <v>0.1</v>
      </c>
      <c r="AQ67" s="100">
        <v>80</v>
      </c>
      <c r="AR67" s="101">
        <f t="shared" si="269"/>
        <v>0.32</v>
      </c>
      <c r="AS67" s="100">
        <v>90</v>
      </c>
      <c r="AT67" s="103">
        <f t="shared" si="270"/>
        <v>0.45</v>
      </c>
      <c r="AU67" s="103">
        <f t="shared" si="271"/>
        <v>0.5</v>
      </c>
      <c r="AV67" s="100">
        <v>100</v>
      </c>
      <c r="AW67" s="103">
        <f t="shared" si="272"/>
        <v>0.1</v>
      </c>
      <c r="AX67" s="101">
        <f t="shared" si="273"/>
        <v>0.1</v>
      </c>
      <c r="AY67" s="100">
        <v>90</v>
      </c>
      <c r="AZ67" s="101">
        <f t="shared" si="274"/>
        <v>0.36</v>
      </c>
      <c r="BA67" s="100">
        <v>90</v>
      </c>
      <c r="BB67" s="103">
        <f t="shared" si="275"/>
        <v>0.45</v>
      </c>
      <c r="BC67" s="103">
        <f t="shared" si="276"/>
        <v>0.5</v>
      </c>
      <c r="BD67" s="100">
        <v>90</v>
      </c>
      <c r="BE67" s="103">
        <f t="shared" si="277"/>
        <v>0.09</v>
      </c>
      <c r="BF67" s="101">
        <f t="shared" si="278"/>
        <v>0.1</v>
      </c>
      <c r="BG67" s="100">
        <v>30</v>
      </c>
      <c r="BH67" s="101">
        <f t="shared" si="279"/>
        <v>0.12</v>
      </c>
      <c r="BI67" s="100">
        <v>90</v>
      </c>
      <c r="BJ67" s="103">
        <f t="shared" si="280"/>
        <v>0.45</v>
      </c>
      <c r="BK67" s="103">
        <f t="shared" si="281"/>
        <v>0.5</v>
      </c>
      <c r="BL67" s="100">
        <v>80</v>
      </c>
      <c r="BM67" s="103">
        <f t="shared" si="282"/>
        <v>0.08</v>
      </c>
      <c r="BN67" s="101">
        <f t="shared" si="283"/>
        <v>0.1</v>
      </c>
      <c r="BO67" s="100">
        <v>50</v>
      </c>
      <c r="BP67" s="101">
        <f t="shared" si="284"/>
        <v>0.2</v>
      </c>
      <c r="BQ67" s="100">
        <v>50</v>
      </c>
      <c r="BR67" s="103">
        <f t="shared" si="285"/>
        <v>0.25</v>
      </c>
      <c r="BS67" s="103">
        <f t="shared" si="286"/>
        <v>0.5</v>
      </c>
      <c r="BT67" s="100">
        <v>70</v>
      </c>
      <c r="BU67" s="103">
        <f t="shared" si="287"/>
        <v>0.07</v>
      </c>
      <c r="BV67" s="101">
        <f t="shared" si="288"/>
        <v>0.1</v>
      </c>
      <c r="BW67" s="100">
        <v>100</v>
      </c>
      <c r="BX67" s="101">
        <f t="shared" si="289"/>
        <v>0.4</v>
      </c>
      <c r="BY67" s="100">
        <v>100</v>
      </c>
      <c r="BZ67" s="103">
        <f t="shared" si="290"/>
        <v>0.5</v>
      </c>
      <c r="CA67" s="103">
        <f t="shared" si="291"/>
        <v>0.5</v>
      </c>
      <c r="CB67" s="100">
        <v>100</v>
      </c>
      <c r="CC67" s="103">
        <f t="shared" si="292"/>
        <v>0.1</v>
      </c>
      <c r="CD67" s="101">
        <f t="shared" si="293"/>
        <v>0.1</v>
      </c>
    </row>
    <row r="68" spans="1:82" s="44" customFormat="1" ht="12.75">
      <c r="A68" s="37"/>
      <c r="B68" s="38">
        <f>SUM(B58:B67)</f>
        <v>10</v>
      </c>
      <c r="C68" s="39"/>
      <c r="D68" s="41">
        <f>SUM(D58:D67)</f>
        <v>6.275</v>
      </c>
      <c r="E68" s="39"/>
      <c r="F68" s="41">
        <f>SUM(F58:F67)</f>
        <v>2.6999999999999997</v>
      </c>
      <c r="G68" s="39"/>
      <c r="H68" s="41">
        <f>SUM(H58:H67)</f>
        <v>1.0250000000000001</v>
      </c>
      <c r="I68" s="40"/>
      <c r="J68" s="40"/>
      <c r="K68" s="39"/>
      <c r="L68" s="41">
        <f>SUM(L58:L67)</f>
        <v>2.52</v>
      </c>
      <c r="M68" s="39"/>
      <c r="N68" s="41">
        <f>SUM(N58:N67)</f>
        <v>0.6475000000000001</v>
      </c>
      <c r="O68" s="41">
        <f>SUM(O58:O67)</f>
        <v>0.775</v>
      </c>
      <c r="P68" s="39"/>
      <c r="Q68" s="41">
        <f>SUM(Q58:Q67)</f>
        <v>0.4325</v>
      </c>
      <c r="R68" s="41">
        <f>SUM(R58:R67)</f>
        <v>0.6749999999999999</v>
      </c>
      <c r="S68" s="39"/>
      <c r="T68" s="41">
        <f>SUM(T58:T67)</f>
        <v>6.095000000000001</v>
      </c>
      <c r="U68" s="39"/>
      <c r="V68" s="41">
        <f>SUM(V58:V67)</f>
        <v>2.3850000000000002</v>
      </c>
      <c r="W68" s="41">
        <f>SUM(W58:W67)</f>
        <v>2.65</v>
      </c>
      <c r="X68" s="39"/>
      <c r="Y68" s="41">
        <f>SUM(Y58:Y67)</f>
        <v>0.82</v>
      </c>
      <c r="Z68" s="41">
        <f>SUM(Z58:Z67)</f>
        <v>1.0250000000000001</v>
      </c>
      <c r="AA68" s="39"/>
      <c r="AB68" s="41">
        <f>SUM(AB58:AB67)</f>
        <v>5.295</v>
      </c>
      <c r="AC68" s="39"/>
      <c r="AD68" s="41">
        <f>SUM(AD58:AD67)</f>
        <v>2.15</v>
      </c>
      <c r="AE68" s="41">
        <f>SUM(AE58:AE67)</f>
        <v>2.15</v>
      </c>
      <c r="AF68" s="39"/>
      <c r="AG68" s="41">
        <f>SUM(AG58:AG67)</f>
        <v>0.915</v>
      </c>
      <c r="AH68" s="41">
        <f>SUM(AH58:AH67)</f>
        <v>0.925</v>
      </c>
      <c r="AI68" s="39"/>
      <c r="AJ68" s="41">
        <f>SUM(AJ58:AJ67)</f>
        <v>5.185</v>
      </c>
      <c r="AK68" s="39"/>
      <c r="AL68" s="41">
        <f>SUM(AL58:AL67)</f>
        <v>2.255</v>
      </c>
      <c r="AM68" s="41">
        <f>SUM(AM58:AM67)</f>
        <v>2.65</v>
      </c>
      <c r="AN68" s="39"/>
      <c r="AO68" s="41">
        <f>SUM(AO58:AO67)</f>
        <v>0.7175000000000002</v>
      </c>
      <c r="AP68" s="41">
        <f>SUM(AP58:AP67)</f>
        <v>1.0250000000000001</v>
      </c>
      <c r="AQ68" s="39"/>
      <c r="AR68" s="41">
        <f>SUM(AR58:AR67)</f>
        <v>5.95</v>
      </c>
      <c r="AS68" s="39"/>
      <c r="AT68" s="41">
        <f>SUM(AT58:AT67)</f>
        <v>2.64</v>
      </c>
      <c r="AU68" s="41">
        <f>SUM(AU58:AU67)</f>
        <v>2.6999999999999997</v>
      </c>
      <c r="AV68" s="39"/>
      <c r="AW68" s="41">
        <f>SUM(AW58:AW67)</f>
        <v>1.0250000000000001</v>
      </c>
      <c r="AX68" s="41">
        <f>SUM(AX58:AX67)</f>
        <v>1.0250000000000001</v>
      </c>
      <c r="AY68" s="39"/>
      <c r="AZ68" s="41">
        <f>SUM(AZ58:AZ67)</f>
        <v>5</v>
      </c>
      <c r="BA68" s="39"/>
      <c r="BB68" s="41">
        <f>SUM(BB58:BB67)</f>
        <v>1.335</v>
      </c>
      <c r="BC68" s="41">
        <f>SUM(BC58:BC67)</f>
        <v>1.5</v>
      </c>
      <c r="BD68" s="39"/>
      <c r="BE68" s="41">
        <f>SUM(BE58:BE67)</f>
        <v>0.6774999999999999</v>
      </c>
      <c r="BF68" s="41">
        <f>SUM(BF58:BF67)</f>
        <v>0.825</v>
      </c>
      <c r="BG68" s="39"/>
      <c r="BH68" s="41">
        <f>SUM(BH58:BH67)</f>
        <v>3.77</v>
      </c>
      <c r="BI68" s="39"/>
      <c r="BJ68" s="41">
        <f>SUM(BJ58:BJ67)</f>
        <v>2.1775</v>
      </c>
      <c r="BK68" s="41">
        <f>SUM(BK58:BK67)</f>
        <v>2.575</v>
      </c>
      <c r="BL68" s="39"/>
      <c r="BM68" s="41">
        <f>SUM(BM58:BM67)</f>
        <v>0.7824999999999999</v>
      </c>
      <c r="BN68" s="41">
        <f>SUM(BN58:BN67)</f>
        <v>0.975</v>
      </c>
      <c r="BO68" s="39"/>
      <c r="BP68" s="41">
        <f>SUM(BP58:BP67)</f>
        <v>3.7950000000000004</v>
      </c>
      <c r="BQ68" s="39"/>
      <c r="BR68" s="41">
        <f>SUM(BR58:BR67)</f>
        <v>1.7000000000000002</v>
      </c>
      <c r="BS68" s="41">
        <f>SUM(BS58:BS67)</f>
        <v>2.4749999999999996</v>
      </c>
      <c r="BT68" s="39"/>
      <c r="BU68" s="41">
        <f>SUM(BU58:BU67)</f>
        <v>0.5125</v>
      </c>
      <c r="BV68" s="41">
        <f>SUM(BV58:BV67)</f>
        <v>0.875</v>
      </c>
      <c r="BW68" s="39"/>
      <c r="BX68" s="41">
        <f>SUM(BX58:BX67)</f>
        <v>3.79</v>
      </c>
      <c r="BY68" s="39"/>
      <c r="BZ68" s="41">
        <f>SUM(BZ58:BZ67)</f>
        <v>1.295</v>
      </c>
      <c r="CA68" s="41">
        <f>SUM(CA58:CA67)</f>
        <v>1.3250000000000002</v>
      </c>
      <c r="CB68" s="39"/>
      <c r="CC68" s="41">
        <f>SUM(CC58:CC67)</f>
        <v>0.6649999999999999</v>
      </c>
      <c r="CD68" s="41">
        <f>SUM(CD58:CD67)</f>
        <v>0.6749999999999999</v>
      </c>
    </row>
    <row r="69" spans="1:82" s="44" customFormat="1" ht="12.75">
      <c r="A69" s="37"/>
      <c r="B69" s="38"/>
      <c r="C69" s="39"/>
      <c r="D69" s="97"/>
      <c r="E69" s="45"/>
      <c r="F69" s="97"/>
      <c r="G69" s="45"/>
      <c r="H69" s="97"/>
      <c r="I69" s="40"/>
      <c r="J69" s="40"/>
      <c r="K69" s="39"/>
      <c r="L69" s="41"/>
      <c r="M69" s="39"/>
      <c r="N69" s="42"/>
      <c r="O69" s="42"/>
      <c r="P69" s="39"/>
      <c r="Q69" s="42"/>
      <c r="R69" s="41"/>
      <c r="S69" s="39"/>
      <c r="T69" s="41"/>
      <c r="U69" s="39"/>
      <c r="V69" s="42"/>
      <c r="W69" s="42"/>
      <c r="X69" s="39"/>
      <c r="Y69" s="42"/>
      <c r="Z69" s="41"/>
      <c r="AA69" s="39"/>
      <c r="AB69" s="41"/>
      <c r="AC69" s="39"/>
      <c r="AD69" s="42"/>
      <c r="AE69" s="42"/>
      <c r="AF69" s="39"/>
      <c r="AG69" s="42"/>
      <c r="AH69" s="41"/>
      <c r="AI69" s="39"/>
      <c r="AJ69" s="41"/>
      <c r="AK69" s="39"/>
      <c r="AL69" s="42"/>
      <c r="AM69" s="42"/>
      <c r="AN69" s="39"/>
      <c r="AO69" s="42"/>
      <c r="AP69" s="41"/>
      <c r="AQ69" s="39"/>
      <c r="AR69" s="41"/>
      <c r="AS69" s="39"/>
      <c r="AT69" s="42"/>
      <c r="AU69" s="42"/>
      <c r="AV69" s="39"/>
      <c r="AW69" s="42"/>
      <c r="AX69" s="41"/>
      <c r="AY69" s="39"/>
      <c r="AZ69" s="41"/>
      <c r="BA69" s="39"/>
      <c r="BB69" s="42"/>
      <c r="BC69" s="42"/>
      <c r="BD69" s="39"/>
      <c r="BE69" s="42"/>
      <c r="BF69" s="41"/>
      <c r="BG69" s="39"/>
      <c r="BH69" s="41"/>
      <c r="BI69" s="39"/>
      <c r="BJ69" s="42"/>
      <c r="BK69" s="42"/>
      <c r="BL69" s="39"/>
      <c r="BM69" s="42"/>
      <c r="BN69" s="41"/>
      <c r="BO69" s="39"/>
      <c r="BP69" s="41"/>
      <c r="BQ69" s="39"/>
      <c r="BR69" s="42"/>
      <c r="BS69" s="42"/>
      <c r="BT69" s="39"/>
      <c r="BU69" s="42"/>
      <c r="BV69" s="41"/>
      <c r="BW69" s="39"/>
      <c r="BX69" s="41"/>
      <c r="BY69" s="39"/>
      <c r="BZ69" s="42"/>
      <c r="CA69" s="42"/>
      <c r="CB69" s="39"/>
      <c r="CC69" s="42"/>
      <c r="CD69" s="41"/>
    </row>
    <row r="70" spans="1:82" s="2" customFormat="1" ht="12.75">
      <c r="A70" s="13"/>
      <c r="B70" s="13"/>
      <c r="C70" s="12"/>
      <c r="D70" s="16"/>
      <c r="E70" s="32"/>
      <c r="F70" s="16"/>
      <c r="G70" s="32"/>
      <c r="H70" s="16"/>
      <c r="I70" s="32"/>
      <c r="J70" s="32"/>
      <c r="K70" s="12"/>
      <c r="L70" s="15"/>
      <c r="M70" s="12"/>
      <c r="N70" s="16"/>
      <c r="O70" s="16"/>
      <c r="P70" s="12"/>
      <c r="Q70" s="16"/>
      <c r="R70" s="15"/>
      <c r="S70" s="12"/>
      <c r="T70" s="15"/>
      <c r="U70" s="12"/>
      <c r="V70" s="16"/>
      <c r="W70" s="16"/>
      <c r="X70" s="12"/>
      <c r="Y70" s="16"/>
      <c r="Z70" s="15"/>
      <c r="AA70" s="12"/>
      <c r="AB70" s="15"/>
      <c r="AC70" s="12"/>
      <c r="AD70" s="16"/>
      <c r="AE70" s="16"/>
      <c r="AF70" s="12"/>
      <c r="AG70" s="16"/>
      <c r="AH70" s="15"/>
      <c r="AI70" s="12"/>
      <c r="AJ70" s="15"/>
      <c r="AK70" s="12"/>
      <c r="AL70" s="16"/>
      <c r="AM70" s="16"/>
      <c r="AN70" s="12"/>
      <c r="AO70" s="16"/>
      <c r="AP70" s="15"/>
      <c r="AQ70" s="12"/>
      <c r="AR70" s="15"/>
      <c r="AS70" s="12"/>
      <c r="AT70" s="16"/>
      <c r="AU70" s="16"/>
      <c r="AV70" s="12"/>
      <c r="AW70" s="16"/>
      <c r="AX70" s="15"/>
      <c r="AY70" s="12"/>
      <c r="AZ70" s="15"/>
      <c r="BA70" s="12"/>
      <c r="BB70" s="16"/>
      <c r="BC70" s="16"/>
      <c r="BD70" s="12"/>
      <c r="BE70" s="16"/>
      <c r="BF70" s="15"/>
      <c r="BG70" s="12"/>
      <c r="BH70" s="15"/>
      <c r="BI70" s="12"/>
      <c r="BJ70" s="16"/>
      <c r="BK70" s="16"/>
      <c r="BL70" s="12"/>
      <c r="BM70" s="16"/>
      <c r="BN70" s="15"/>
      <c r="BO70" s="12"/>
      <c r="BP70" s="15"/>
      <c r="BQ70" s="12"/>
      <c r="BR70" s="16"/>
      <c r="BS70" s="16"/>
      <c r="BT70" s="12"/>
      <c r="BU70" s="16"/>
      <c r="BV70" s="15"/>
      <c r="BW70" s="12"/>
      <c r="BX70" s="15"/>
      <c r="BY70" s="12"/>
      <c r="BZ70" s="16"/>
      <c r="CA70" s="16"/>
      <c r="CB70" s="12"/>
      <c r="CC70" s="16"/>
      <c r="CD70" s="15"/>
    </row>
    <row r="71" spans="1:82" s="44" customFormat="1" ht="12.75">
      <c r="A71" s="38" t="s">
        <v>9</v>
      </c>
      <c r="B71" s="38">
        <f>B14+B25+B42+B48+B56+B68+B34</f>
        <v>100</v>
      </c>
      <c r="C71" s="39"/>
      <c r="D71" s="41">
        <f>D14+D25+D42+D48+D56+D68+D34</f>
        <v>64.72500000000001</v>
      </c>
      <c r="E71" s="45"/>
      <c r="F71" s="38">
        <f>F14+F25+F42+F48+F56+F68+F34</f>
        <v>26.275000000000002</v>
      </c>
      <c r="G71" s="45"/>
      <c r="H71" s="38">
        <f>H14+H25+H42+H48+H56+H68+H34</f>
        <v>8.999999999999998</v>
      </c>
      <c r="I71" s="45"/>
      <c r="J71" s="45"/>
      <c r="K71" s="39"/>
      <c r="L71" s="41">
        <f>L68+L56+L48+L42+L25+L14+L34</f>
        <v>28.165000000000003</v>
      </c>
      <c r="M71" s="39"/>
      <c r="N71" s="41">
        <f>N68+N56+N48+N42+N25+N14+N34</f>
        <v>14.135000000000002</v>
      </c>
      <c r="O71" s="41">
        <f>O68+O56+O48+O42+O25+O14+O34</f>
        <v>18.200000000000003</v>
      </c>
      <c r="P71" s="39"/>
      <c r="Q71" s="41">
        <f>Q68+Q56+Q48+Q42+Q25+Q14+Q34</f>
        <v>4.4750000000000005</v>
      </c>
      <c r="R71" s="41">
        <f>R68+R56+R48+R42+R25+R14+R34</f>
        <v>7.2</v>
      </c>
      <c r="S71" s="39"/>
      <c r="T71" s="41">
        <f>T68+T56+T48+T42+T25+T14+T34</f>
        <v>58.205</v>
      </c>
      <c r="U71" s="39"/>
      <c r="V71" s="41">
        <f>V68+V56+V48+V42+V25+V14+V34</f>
        <v>21.9825</v>
      </c>
      <c r="W71" s="41">
        <f>W68+W56+W48+W42+W25+W14+W34</f>
        <v>24.375000000000004</v>
      </c>
      <c r="X71" s="39"/>
      <c r="Y71" s="41">
        <f>Y68+Y56+Y48+Y42+Y25+Y14+Y34</f>
        <v>6.8</v>
      </c>
      <c r="Z71" s="41">
        <f>Z68+Z56+Z48+Z42+Z25+Z14+Z34</f>
        <v>8.649999999999999</v>
      </c>
      <c r="AA71" s="39"/>
      <c r="AB71" s="41">
        <f>AB68+AB56+AB48+AB42+AB25+AB14+AB34</f>
        <v>56.835</v>
      </c>
      <c r="AC71" s="39"/>
      <c r="AD71" s="41">
        <f>AD68+AD56+AD48+AD42+AD25+AD14+AD34</f>
        <v>23.84</v>
      </c>
      <c r="AE71" s="41">
        <f>AE68+AE56+AE48+AE42+AE25+AE14+AE34</f>
        <v>24.925000000000004</v>
      </c>
      <c r="AF71" s="39"/>
      <c r="AG71" s="41">
        <f>AG68+AG56+AG48+AG42+AG25+AG14+AG34</f>
        <v>8.53</v>
      </c>
      <c r="AH71" s="41">
        <f>AH68+AH56+AH48+AH42+AH25+AH14+AH34</f>
        <v>8.85</v>
      </c>
      <c r="AI71" s="39"/>
      <c r="AJ71" s="41">
        <f>AJ68+AJ56+AJ48+AJ42+AJ25+AJ14+AJ34</f>
        <v>55.144999999999996</v>
      </c>
      <c r="AK71" s="39"/>
      <c r="AL71" s="41">
        <f>AL68+AL56+AL48+AL42+AL25+AL14+AL34</f>
        <v>21.7725</v>
      </c>
      <c r="AM71" s="41">
        <f>AM68+AM56+AM48+AM42+AM25+AM14+AM34</f>
        <v>24.825000000000003</v>
      </c>
      <c r="AN71" s="39"/>
      <c r="AO71" s="41">
        <f>AO68+AO56+AO48+AO42+AO25+AO14+AO34</f>
        <v>6.045000000000001</v>
      </c>
      <c r="AP71" s="41">
        <f>AP68+AP56+AP48+AP42+AP25+AP14+AP34</f>
        <v>8.95</v>
      </c>
      <c r="AQ71" s="39"/>
      <c r="AR71" s="41">
        <f>AR68+AR56+AR48+AR42+AR25+AR14+AR34</f>
        <v>55.800000000000004</v>
      </c>
      <c r="AS71" s="39"/>
      <c r="AT71" s="41">
        <f>AT68+AT56+AT48+AT42+AT25+AT14+AT34</f>
        <v>23.01</v>
      </c>
      <c r="AU71" s="41">
        <f>AU68+AU56+AU48+AU42+AU25+AU14+AU34</f>
        <v>24.725</v>
      </c>
      <c r="AV71" s="39"/>
      <c r="AW71" s="41">
        <f>AW68+AW56+AW48+AW42+AW25+AW14+AW34</f>
        <v>8.275</v>
      </c>
      <c r="AX71" s="41">
        <f>AX68+AX56+AX48+AX42+AX25+AX14+AX34</f>
        <v>8.6</v>
      </c>
      <c r="AY71" s="39"/>
      <c r="AZ71" s="41">
        <f>AZ68+AZ56+AZ48+AZ42+AZ25+AZ14+AZ34</f>
        <v>49.195</v>
      </c>
      <c r="BA71" s="39"/>
      <c r="BB71" s="41">
        <f>BB68+BB56+BB48+BB42+BB25+BB14+BB34</f>
        <v>19.415000000000003</v>
      </c>
      <c r="BC71" s="41">
        <f>BC68+BC56+BC48+BC42+BC25+BC14+BC34</f>
        <v>22.475</v>
      </c>
      <c r="BD71" s="39"/>
      <c r="BE71" s="41">
        <f>BE68+BE56+BE48+BE42+BE25+BE14+BE34</f>
        <v>6.9399999999999995</v>
      </c>
      <c r="BF71" s="41">
        <f>BF68+BF56+BF48+BF42+BF25+BF14+BF34</f>
        <v>8.2</v>
      </c>
      <c r="BG71" s="39"/>
      <c r="BH71" s="41">
        <f>BH68+BH56+BH48+BH42+BH25+BH14+BH34</f>
        <v>46.254999999999995</v>
      </c>
      <c r="BI71" s="39"/>
      <c r="BJ71" s="41">
        <f>BJ68+BJ56+BJ48+BJ42+BJ25+BJ14+BJ34</f>
        <v>20.7675</v>
      </c>
      <c r="BK71" s="41">
        <f>BK68+BK56+BK48+BK42+BK25+BK14+BK34</f>
        <v>24.2</v>
      </c>
      <c r="BL71" s="39"/>
      <c r="BM71" s="41">
        <f>BM68+BM56+BM48+BM42+BM25+BM14+BM34</f>
        <v>6.772499999999999</v>
      </c>
      <c r="BN71" s="41">
        <f>BN68+BN56+BN48+BN42+BN25+BN14+BN34</f>
        <v>8.5</v>
      </c>
      <c r="BO71" s="39"/>
      <c r="BP71" s="41">
        <f>BP68+BP56+BP48+BP42+BP25+BP14+BP34</f>
        <v>43.045</v>
      </c>
      <c r="BQ71" s="39"/>
      <c r="BR71" s="41">
        <f>BR68+BR56+BR48+BR42+BR25+BR14+BR34</f>
        <v>19.7825</v>
      </c>
      <c r="BS71" s="41">
        <f>BS68+BS56+BS48+BS42+BS25+BS14+BS34</f>
        <v>24.200000000000003</v>
      </c>
      <c r="BT71" s="39"/>
      <c r="BU71" s="41">
        <f>BU68+BU56+BU48+BU42+BU25+BU14+BU34</f>
        <v>4.9725</v>
      </c>
      <c r="BV71" s="41">
        <f>BV68+BV56+BV48+BV42+BV25+BV14+BV34</f>
        <v>8.5</v>
      </c>
      <c r="BW71" s="39"/>
      <c r="BX71" s="41">
        <f>BX68+BX56+BX48+BX42+BX25+BX14+BX34</f>
        <v>42.92</v>
      </c>
      <c r="BY71" s="39"/>
      <c r="BZ71" s="41">
        <f>BZ68+BZ56+BZ48+BZ42+BZ25+BZ14+BZ34</f>
        <v>18.1175</v>
      </c>
      <c r="CA71" s="41">
        <f>CA68+CA56+CA48+CA42+CA25+CA14+CA34</f>
        <v>18.650000000000002</v>
      </c>
      <c r="CB71" s="39"/>
      <c r="CC71" s="41">
        <f>CC68+CC56+CC48+CC42+CC25+CC14+CC34</f>
        <v>6.7924999999999995</v>
      </c>
      <c r="CD71" s="41">
        <f>CD68+CD56+CD48+CD42+CD25+CD14+CD34</f>
        <v>6.949999999999999</v>
      </c>
    </row>
    <row r="72" spans="1:82" s="44" customFormat="1" ht="12.75">
      <c r="A72" s="37"/>
      <c r="B72" s="38"/>
      <c r="C72" s="39"/>
      <c r="D72" s="46"/>
      <c r="E72" s="45"/>
      <c r="F72" s="46"/>
      <c r="G72" s="45"/>
      <c r="H72" s="46"/>
      <c r="I72" s="45"/>
      <c r="J72" s="45"/>
      <c r="K72" s="39"/>
      <c r="L72" s="41"/>
      <c r="M72" s="39"/>
      <c r="N72" s="42">
        <f>IF(O71&gt;0,N71/O71*100,0)</f>
        <v>77.66483516483517</v>
      </c>
      <c r="O72" s="42"/>
      <c r="P72" s="39"/>
      <c r="Q72" s="42">
        <f>IF(R71&gt;0,Q71/R71*100,0)</f>
        <v>62.15277777777778</v>
      </c>
      <c r="R72" s="41"/>
      <c r="S72" s="39"/>
      <c r="T72" s="41"/>
      <c r="U72" s="39"/>
      <c r="V72" s="42">
        <f>IF(W71&gt;0,V71/W71*100,0)</f>
        <v>90.18461538461537</v>
      </c>
      <c r="W72" s="42"/>
      <c r="X72" s="39"/>
      <c r="Y72" s="42">
        <f>IF(Z71&gt;0,Y71/Z71*100,0)</f>
        <v>78.61271676300579</v>
      </c>
      <c r="Z72" s="41"/>
      <c r="AA72" s="39"/>
      <c r="AB72" s="41"/>
      <c r="AC72" s="39"/>
      <c r="AD72" s="42">
        <f>IF(AE71&gt;0,AD71/AE71*100,0)</f>
        <v>95.64694082246739</v>
      </c>
      <c r="AE72" s="42"/>
      <c r="AF72" s="39"/>
      <c r="AG72" s="42">
        <f>IF(AH71&gt;0,AG71/AH71*100,0)</f>
        <v>96.38418079096044</v>
      </c>
      <c r="AH72" s="41"/>
      <c r="AI72" s="39"/>
      <c r="AJ72" s="41"/>
      <c r="AK72" s="39"/>
      <c r="AL72" s="42">
        <f>IF(AM71&gt;0,AL71/AM71*100,0)</f>
        <v>87.70392749244712</v>
      </c>
      <c r="AM72" s="42"/>
      <c r="AN72" s="39"/>
      <c r="AO72" s="42">
        <f>IF(AP71&gt;0,AO71/AP71*100,0)</f>
        <v>67.54189944134079</v>
      </c>
      <c r="AP72" s="41"/>
      <c r="AQ72" s="39"/>
      <c r="AR72" s="41"/>
      <c r="AS72" s="39"/>
      <c r="AT72" s="42">
        <f>IF(AU71&gt;0,AT71/AU71*100,0)</f>
        <v>93.06370070778564</v>
      </c>
      <c r="AU72" s="42"/>
      <c r="AV72" s="39"/>
      <c r="AW72" s="42">
        <f>IF(AX71&gt;0,AW71/AX71*100,0)</f>
        <v>96.22093023255815</v>
      </c>
      <c r="AX72" s="41"/>
      <c r="AY72" s="39"/>
      <c r="AZ72" s="41"/>
      <c r="BA72" s="39"/>
      <c r="BB72" s="42">
        <f>IF(BC71&gt;0,BB71/BC71*100,0)</f>
        <v>86.384872080089</v>
      </c>
      <c r="BC72" s="42"/>
      <c r="BD72" s="39"/>
      <c r="BE72" s="42">
        <f>IF(BF71&gt;0,BE71/BF71*100,0)</f>
        <v>84.6341463414634</v>
      </c>
      <c r="BF72" s="41"/>
      <c r="BG72" s="39"/>
      <c r="BH72" s="41"/>
      <c r="BI72" s="39"/>
      <c r="BJ72" s="42">
        <f>IF(BK71&gt;0,BJ71/BK71*100,0)</f>
        <v>85.81611570247934</v>
      </c>
      <c r="BK72" s="42"/>
      <c r="BL72" s="39"/>
      <c r="BM72" s="42">
        <f>IF(BN71&gt;0,BM71/BN71*100,0)</f>
        <v>79.67647058823528</v>
      </c>
      <c r="BN72" s="41"/>
      <c r="BO72" s="39"/>
      <c r="BP72" s="41"/>
      <c r="BQ72" s="39"/>
      <c r="BR72" s="42">
        <f>IF(BS71&gt;0,BR71/BS71*100,0)</f>
        <v>81.74586776859502</v>
      </c>
      <c r="BS72" s="42"/>
      <c r="BT72" s="39"/>
      <c r="BU72" s="42">
        <f>IF(BV71&gt;0,BU71/BV71*100,0)</f>
        <v>58.5</v>
      </c>
      <c r="BV72" s="41"/>
      <c r="BW72" s="39"/>
      <c r="BX72" s="41"/>
      <c r="BY72" s="39"/>
      <c r="BZ72" s="42">
        <f>IF(CA71&gt;0,BZ71/CA71*100,0)</f>
        <v>97.14477211796245</v>
      </c>
      <c r="CA72" s="42"/>
      <c r="CB72" s="39"/>
      <c r="CC72" s="42">
        <f>IF(CD71&gt;0,CC71/CD71*100,0)</f>
        <v>97.73381294964028</v>
      </c>
      <c r="CD72" s="41"/>
    </row>
    <row r="73" spans="1:82" s="44" customFormat="1" ht="12.75">
      <c r="A73" s="37"/>
      <c r="B73" s="38"/>
      <c r="C73" s="39"/>
      <c r="D73" s="46"/>
      <c r="E73" s="45"/>
      <c r="F73" s="46"/>
      <c r="G73" s="45"/>
      <c r="H73" s="46"/>
      <c r="I73" s="45"/>
      <c r="J73" s="45"/>
      <c r="K73" s="39"/>
      <c r="L73" s="42"/>
      <c r="M73" s="45"/>
      <c r="N73" s="42"/>
      <c r="O73" s="42"/>
      <c r="P73" s="45"/>
      <c r="Q73" s="42"/>
      <c r="R73" s="41"/>
      <c r="S73" s="39"/>
      <c r="T73" s="42"/>
      <c r="U73" s="45"/>
      <c r="V73" s="42"/>
      <c r="W73" s="42"/>
      <c r="X73" s="45"/>
      <c r="Y73" s="42"/>
      <c r="Z73" s="41"/>
      <c r="AA73" s="39"/>
      <c r="AB73" s="42"/>
      <c r="AC73" s="45"/>
      <c r="AD73" s="42"/>
      <c r="AE73" s="42"/>
      <c r="AF73" s="45"/>
      <c r="AG73" s="42"/>
      <c r="AH73" s="41"/>
      <c r="AI73" s="39"/>
      <c r="AJ73" s="42"/>
      <c r="AK73" s="45"/>
      <c r="AL73" s="42"/>
      <c r="AM73" s="42"/>
      <c r="AN73" s="45"/>
      <c r="AO73" s="42"/>
      <c r="AP73" s="41"/>
      <c r="AQ73" s="39"/>
      <c r="AR73" s="42"/>
      <c r="AS73" s="45"/>
      <c r="AT73" s="42"/>
      <c r="AU73" s="42"/>
      <c r="AV73" s="45"/>
      <c r="AW73" s="42"/>
      <c r="AX73" s="41"/>
      <c r="AY73" s="39"/>
      <c r="AZ73" s="42"/>
      <c r="BA73" s="45"/>
      <c r="BB73" s="42"/>
      <c r="BC73" s="42"/>
      <c r="BD73" s="45"/>
      <c r="BE73" s="42"/>
      <c r="BF73" s="41"/>
      <c r="BG73" s="39"/>
      <c r="BH73" s="42"/>
      <c r="BI73" s="45"/>
      <c r="BJ73" s="42"/>
      <c r="BK73" s="42"/>
      <c r="BL73" s="45"/>
      <c r="BM73" s="42"/>
      <c r="BN73" s="41"/>
      <c r="BO73" s="39"/>
      <c r="BP73" s="42"/>
      <c r="BQ73" s="45"/>
      <c r="BR73" s="42"/>
      <c r="BS73" s="42"/>
      <c r="BT73" s="45"/>
      <c r="BU73" s="42"/>
      <c r="BV73" s="41"/>
      <c r="BW73" s="39"/>
      <c r="BX73" s="42"/>
      <c r="BY73" s="45"/>
      <c r="BZ73" s="42"/>
      <c r="CA73" s="42"/>
      <c r="CB73" s="45"/>
      <c r="CC73" s="42"/>
      <c r="CD73" s="41"/>
    </row>
    <row r="74" spans="1:82" s="52" customFormat="1" ht="15">
      <c r="A74" s="49" t="s">
        <v>10</v>
      </c>
      <c r="B74" s="49"/>
      <c r="C74" s="50"/>
      <c r="D74" s="51"/>
      <c r="E74" s="51"/>
      <c r="F74" s="51"/>
      <c r="G74" s="51"/>
      <c r="H74" s="51"/>
      <c r="I74" s="51"/>
      <c r="J74" s="51"/>
      <c r="K74" s="50"/>
      <c r="L74" s="48"/>
      <c r="M74" s="51"/>
      <c r="N74" s="48">
        <f>L71+N71+Q71</f>
        <v>46.775000000000006</v>
      </c>
      <c r="O74" s="48"/>
      <c r="P74" s="51"/>
      <c r="Q74" s="48"/>
      <c r="R74" s="49"/>
      <c r="S74" s="50"/>
      <c r="T74" s="48"/>
      <c r="U74" s="51"/>
      <c r="V74" s="48">
        <f>T71+V71+Y71</f>
        <v>86.9875</v>
      </c>
      <c r="W74" s="48"/>
      <c r="X74" s="51"/>
      <c r="Y74" s="48"/>
      <c r="Z74" s="49"/>
      <c r="AA74" s="50"/>
      <c r="AB74" s="48"/>
      <c r="AC74" s="51"/>
      <c r="AD74" s="48">
        <f>AB71+AD71+AG71</f>
        <v>89.205</v>
      </c>
      <c r="AE74" s="48"/>
      <c r="AF74" s="51"/>
      <c r="AG74" s="48"/>
      <c r="AH74" s="49"/>
      <c r="AI74" s="50"/>
      <c r="AJ74" s="48"/>
      <c r="AK74" s="51"/>
      <c r="AL74" s="48">
        <f>AJ71+AL71+AO71</f>
        <v>82.96249999999999</v>
      </c>
      <c r="AM74" s="48"/>
      <c r="AN74" s="51"/>
      <c r="AO74" s="48"/>
      <c r="AP74" s="49"/>
      <c r="AQ74" s="50"/>
      <c r="AR74" s="48"/>
      <c r="AS74" s="51"/>
      <c r="AT74" s="48">
        <f>AR71+AT71+AW71</f>
        <v>87.08500000000001</v>
      </c>
      <c r="AU74" s="48"/>
      <c r="AV74" s="51"/>
      <c r="AW74" s="48"/>
      <c r="AX74" s="49"/>
      <c r="AY74" s="50"/>
      <c r="AZ74" s="48"/>
      <c r="BA74" s="51"/>
      <c r="BB74" s="48">
        <f>AZ71+BB71+BE71</f>
        <v>75.55</v>
      </c>
      <c r="BC74" s="48"/>
      <c r="BD74" s="51"/>
      <c r="BE74" s="48"/>
      <c r="BF74" s="49"/>
      <c r="BG74" s="50"/>
      <c r="BH74" s="48"/>
      <c r="BI74" s="51"/>
      <c r="BJ74" s="48">
        <f>BH71+BJ71+BM71</f>
        <v>73.79499999999999</v>
      </c>
      <c r="BK74" s="48"/>
      <c r="BL74" s="51"/>
      <c r="BM74" s="48"/>
      <c r="BN74" s="49"/>
      <c r="BO74" s="50"/>
      <c r="BP74" s="48"/>
      <c r="BQ74" s="51"/>
      <c r="BR74" s="48">
        <f>BP71+BR71+BU71</f>
        <v>67.8</v>
      </c>
      <c r="BS74" s="48"/>
      <c r="BT74" s="51"/>
      <c r="BU74" s="48"/>
      <c r="BV74" s="49"/>
      <c r="BW74" s="50"/>
      <c r="BX74" s="48"/>
      <c r="BY74" s="51"/>
      <c r="BZ74" s="48">
        <f>BX71+BZ71+CC71</f>
        <v>67.83</v>
      </c>
      <c r="CA74" s="48"/>
      <c r="CB74" s="51"/>
      <c r="CC74" s="48"/>
      <c r="CD74" s="49"/>
    </row>
    <row r="75" spans="1:82" s="2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2"/>
      <c r="M75" s="14"/>
      <c r="N75" s="22"/>
      <c r="O75" s="22"/>
      <c r="P75" s="14"/>
      <c r="Q75" s="22"/>
      <c r="R75" s="22"/>
      <c r="S75" s="14"/>
      <c r="T75" s="22"/>
      <c r="U75" s="14"/>
      <c r="V75" s="22"/>
      <c r="W75" s="22"/>
      <c r="X75" s="14"/>
      <c r="Y75" s="22"/>
      <c r="Z75" s="22"/>
      <c r="AA75" s="14"/>
      <c r="AB75" s="22"/>
      <c r="AC75" s="14"/>
      <c r="AD75" s="22"/>
      <c r="AE75" s="22"/>
      <c r="AF75" s="14"/>
      <c r="AG75" s="22"/>
      <c r="AH75" s="22"/>
      <c r="AI75" s="14"/>
      <c r="AJ75" s="22"/>
      <c r="AK75" s="14"/>
      <c r="AL75" s="22"/>
      <c r="AM75" s="22"/>
      <c r="AN75" s="14"/>
      <c r="AO75" s="22"/>
      <c r="AP75" s="22"/>
      <c r="AQ75" s="14"/>
      <c r="AR75" s="22"/>
      <c r="AS75" s="14"/>
      <c r="AT75" s="22"/>
      <c r="AU75" s="22"/>
      <c r="AV75" s="14"/>
      <c r="AW75" s="22"/>
      <c r="AX75" s="22"/>
      <c r="AY75" s="14"/>
      <c r="AZ75" s="22"/>
      <c r="BA75" s="14"/>
      <c r="BB75" s="22"/>
      <c r="BC75" s="22"/>
      <c r="BD75" s="14"/>
      <c r="BE75" s="22"/>
      <c r="BF75" s="22"/>
      <c r="BG75" s="14"/>
      <c r="BH75" s="22"/>
      <c r="BI75" s="14"/>
      <c r="BJ75" s="22"/>
      <c r="BK75" s="22"/>
      <c r="BL75" s="14"/>
      <c r="BM75" s="22"/>
      <c r="BN75" s="22"/>
      <c r="BO75" s="14"/>
      <c r="BP75" s="22"/>
      <c r="BQ75" s="14"/>
      <c r="BR75" s="22"/>
      <c r="BS75" s="22"/>
      <c r="BT75" s="14"/>
      <c r="BU75" s="22"/>
      <c r="BV75" s="22"/>
      <c r="BW75" s="14"/>
      <c r="BX75" s="22"/>
      <c r="BY75" s="14"/>
      <c r="BZ75" s="22"/>
      <c r="CA75" s="22"/>
      <c r="CB75" s="14"/>
      <c r="CC75" s="22"/>
      <c r="CD75" s="22"/>
    </row>
    <row r="77" ht="12.75">
      <c r="A77" s="119" t="s">
        <v>90</v>
      </c>
    </row>
    <row r="78" ht="12.75">
      <c r="A78" s="119" t="s">
        <v>85</v>
      </c>
    </row>
    <row r="79" ht="12.75">
      <c r="A79" s="119" t="s">
        <v>82</v>
      </c>
    </row>
    <row r="80" ht="12.75">
      <c r="A80" s="119" t="s">
        <v>38</v>
      </c>
    </row>
    <row r="81" ht="12.75">
      <c r="A81" s="119" t="s">
        <v>91</v>
      </c>
    </row>
    <row r="82" ht="12.75">
      <c r="A82" s="119" t="s">
        <v>43</v>
      </c>
    </row>
    <row r="83" ht="12.75">
      <c r="A83" s="119" t="s">
        <v>44</v>
      </c>
    </row>
    <row r="84" ht="12.75">
      <c r="A84" s="119" t="s">
        <v>45</v>
      </c>
    </row>
    <row r="85" ht="12.75">
      <c r="A85" s="119" t="s">
        <v>79</v>
      </c>
    </row>
  </sheetData>
  <mergeCells count="31">
    <mergeCell ref="BW2:BX2"/>
    <mergeCell ref="BY2:CA2"/>
    <mergeCell ref="CB2:CD2"/>
    <mergeCell ref="BL2:BN2"/>
    <mergeCell ref="BO2:BP2"/>
    <mergeCell ref="BQ2:BS2"/>
    <mergeCell ref="BT2:BV2"/>
    <mergeCell ref="BA2:BC2"/>
    <mergeCell ref="BD2:BF2"/>
    <mergeCell ref="BG2:BH2"/>
    <mergeCell ref="BI2:BK2"/>
    <mergeCell ref="AQ2:AR2"/>
    <mergeCell ref="AS2:AU2"/>
    <mergeCell ref="AV2:AX2"/>
    <mergeCell ref="AY2:AZ2"/>
    <mergeCell ref="AF2:AH2"/>
    <mergeCell ref="AI2:AJ2"/>
    <mergeCell ref="AK2:AM2"/>
    <mergeCell ref="AN2:AP2"/>
    <mergeCell ref="U2:W2"/>
    <mergeCell ref="X2:Z2"/>
    <mergeCell ref="AA2:AB2"/>
    <mergeCell ref="AC2:AE2"/>
    <mergeCell ref="K2:L2"/>
    <mergeCell ref="M2:O2"/>
    <mergeCell ref="P2:R2"/>
    <mergeCell ref="S2:T2"/>
    <mergeCell ref="C1:D1"/>
    <mergeCell ref="C2:D2"/>
    <mergeCell ref="E2:F2"/>
    <mergeCell ref="G2:H2"/>
  </mergeCells>
  <printOptions/>
  <pageMargins left="0.75" right="0.75" top="1" bottom="1" header="0.5" footer="0.5"/>
  <pageSetup fitToHeight="1" fitToWidth="1" horizontalDpi="600" verticalDpi="600" orientation="portrait" paperSize="8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M17"/>
  <sheetViews>
    <sheetView workbookViewId="0" topLeftCell="A1">
      <selection activeCell="A1" sqref="A1"/>
    </sheetView>
  </sheetViews>
  <sheetFormatPr defaultColWidth="9.00390625" defaultRowHeight="12.75"/>
  <cols>
    <col min="2" max="9" width="10.75390625" style="0" customWidth="1"/>
    <col min="10" max="10" width="12.875" style="0" customWidth="1"/>
  </cols>
  <sheetData>
    <row r="1" spans="1:13" ht="41.25" customHeight="1">
      <c r="A1" s="53" t="s">
        <v>11</v>
      </c>
      <c r="B1" s="54" t="str">
        <f>INDEX(NazwyProgramow,1,1)</f>
        <v>Satori PhotoXL 2.29</v>
      </c>
      <c r="C1" s="54" t="str">
        <f>INDEX(NazwyProgramow,2,1)</f>
        <v>iGrafx Image 1.0 (iGrafx Designer)</v>
      </c>
      <c r="D1" s="54" t="str">
        <f>INDEX(NazwyProgramow,3,1)</f>
        <v>Adobe Photoshop 5.5 CEEA</v>
      </c>
      <c r="E1" s="54" t="str">
        <f>INDEX(NazwyProgramow,4,1)</f>
        <v>Paint Shop Pro 6.0.2</v>
      </c>
      <c r="F1" s="54" t="str">
        <f>INDEX(NazwyProgramow,5,1)</f>
        <v>Corel PHOTO-PAINT 9.0 pl</v>
      </c>
      <c r="G1" s="54" t="str">
        <f>INDEX(NazwyProgramow,6,1)</f>
        <v>ULEAD PhotoImpact 4.2</v>
      </c>
      <c r="H1" s="54" t="str">
        <f>INDEX(NazwyProgramow,7,1)</f>
        <v>GIMP 1.0.4</v>
      </c>
      <c r="I1" s="54" t="str">
        <f>INDEX(NazwyProgramow,8,1)</f>
        <v>PhotoLine 6.06</v>
      </c>
      <c r="J1" s="54" t="str">
        <f>INDEX(NazwyProgramow,9,1)</f>
        <v>PhotoDraw 2000 wersja 2</v>
      </c>
      <c r="K1" s="55"/>
      <c r="L1" s="55"/>
      <c r="M1" s="55"/>
    </row>
    <row r="2" spans="1:13" ht="12.75">
      <c r="A2" s="53" t="s">
        <v>12</v>
      </c>
      <c r="B2" s="56">
        <v>0</v>
      </c>
      <c r="C2" s="57">
        <f>(646*K6)*1.22</f>
        <v>3210.2491959999998</v>
      </c>
      <c r="D2" s="57">
        <f>932*K6</f>
        <v>3796.3156</v>
      </c>
      <c r="E2" s="57">
        <f>99*K6</f>
        <v>403.25669999999997</v>
      </c>
      <c r="F2" s="57">
        <f>695*K6</f>
        <v>2830.9435</v>
      </c>
      <c r="G2" s="57">
        <f>50*K6</f>
        <v>203.665</v>
      </c>
      <c r="H2" s="57">
        <v>0</v>
      </c>
      <c r="I2" s="57">
        <f>69*4.2</f>
        <v>289.8</v>
      </c>
      <c r="J2" s="57">
        <f>445*1.22</f>
        <v>542.9</v>
      </c>
      <c r="K2" s="55"/>
      <c r="L2" s="55"/>
      <c r="M2" s="55"/>
    </row>
    <row r="3" spans="1:13" ht="12.75">
      <c r="A3" s="58" t="s">
        <v>10</v>
      </c>
      <c r="B3" s="59">
        <f>'Wyniki testu'!N74</f>
        <v>46.775000000000006</v>
      </c>
      <c r="C3" s="59">
        <f>'Wyniki testu'!V74</f>
        <v>86.9875</v>
      </c>
      <c r="D3" s="59">
        <f>'Wyniki testu'!AD74</f>
        <v>89.205</v>
      </c>
      <c r="E3" s="59">
        <f>'Wyniki testu'!AL74</f>
        <v>82.96249999999999</v>
      </c>
      <c r="F3" s="59">
        <f>'Wyniki testu'!AT74</f>
        <v>87.08500000000001</v>
      </c>
      <c r="G3" s="59">
        <f>'Wyniki testu'!BB74</f>
        <v>75.55</v>
      </c>
      <c r="H3" s="59">
        <f>'Wyniki testu'!BJ74</f>
        <v>73.79499999999999</v>
      </c>
      <c r="I3" s="59">
        <f>'Wyniki testu'!BR74</f>
        <v>67.8</v>
      </c>
      <c r="J3" s="59">
        <f>'Wyniki testu'!BZ74</f>
        <v>67.83</v>
      </c>
      <c r="K3" s="55"/>
      <c r="L3" s="55"/>
      <c r="M3" s="55"/>
    </row>
    <row r="4" spans="1:13" ht="12.75">
      <c r="A4" s="60" t="s">
        <v>13</v>
      </c>
      <c r="B4" s="61">
        <f aca="true" t="shared" si="0" ref="B4:J4">B3/($H$8+B2/($H$6/($H$9-$H$8)))</f>
        <v>4.6775</v>
      </c>
      <c r="C4" s="61">
        <f t="shared" si="0"/>
        <v>2.066089106617337</v>
      </c>
      <c r="D4" s="61">
        <f t="shared" si="0"/>
        <v>1.8598651014541245</v>
      </c>
      <c r="E4" s="61">
        <f t="shared" si="0"/>
        <v>5.912139952725684</v>
      </c>
      <c r="F4" s="61">
        <f t="shared" si="0"/>
        <v>2.2731998005191154</v>
      </c>
      <c r="G4" s="61">
        <f t="shared" si="0"/>
        <v>6.27666335732949</v>
      </c>
      <c r="H4" s="61">
        <f t="shared" si="0"/>
        <v>7.379499999999998</v>
      </c>
      <c r="I4" s="61">
        <f t="shared" si="0"/>
        <v>5.256628934718561</v>
      </c>
      <c r="J4" s="61">
        <f t="shared" si="0"/>
        <v>4.3962667703674905</v>
      </c>
      <c r="K4" s="55"/>
      <c r="L4" s="55"/>
      <c r="M4" s="55"/>
    </row>
    <row r="5" spans="1:13" ht="12.75">
      <c r="A5" s="62"/>
      <c r="B5" s="63"/>
      <c r="C5" s="62"/>
      <c r="D5" s="64"/>
      <c r="E5" s="64"/>
      <c r="F5" s="64"/>
      <c r="G5" s="65"/>
      <c r="H5" s="64"/>
      <c r="I5" s="64"/>
      <c r="J5" s="64"/>
      <c r="K5" s="64"/>
      <c r="L5" s="64"/>
      <c r="M5" s="62"/>
    </row>
    <row r="6" spans="1:13" ht="32.25" customHeight="1" thickBot="1">
      <c r="A6" s="66" t="s">
        <v>14</v>
      </c>
      <c r="B6" s="67" t="s">
        <v>15</v>
      </c>
      <c r="C6" s="68"/>
      <c r="D6" s="69" t="s">
        <v>16</v>
      </c>
      <c r="E6" s="68"/>
      <c r="F6" s="70" t="s">
        <v>14</v>
      </c>
      <c r="G6" s="71" t="s">
        <v>17</v>
      </c>
      <c r="H6" s="72">
        <f>MAX(B2:J2)-MIN(B2:J2)</f>
        <v>3796.3156</v>
      </c>
      <c r="I6" s="73"/>
      <c r="J6" s="106" t="s">
        <v>92</v>
      </c>
      <c r="K6" s="72">
        <v>4.0733</v>
      </c>
      <c r="L6" s="74"/>
      <c r="M6" s="74"/>
    </row>
    <row r="7" spans="1:13" ht="33" thickBot="1" thickTop="1">
      <c r="A7" s="75">
        <v>1</v>
      </c>
      <c r="B7" s="76" t="str">
        <f>$D$1</f>
        <v>Adobe Photoshop 5.5 CEEA</v>
      </c>
      <c r="C7" s="82">
        <f>$D$3</f>
        <v>89.205</v>
      </c>
      <c r="D7" s="78" t="str">
        <f>$H$1</f>
        <v>GIMP 1.0.4</v>
      </c>
      <c r="E7" s="83">
        <f>$H$4</f>
        <v>7.379499999999998</v>
      </c>
      <c r="F7" s="80">
        <v>1</v>
      </c>
      <c r="G7" s="81"/>
      <c r="H7" s="62"/>
      <c r="I7" s="73"/>
      <c r="J7" s="62"/>
      <c r="K7" s="62"/>
      <c r="L7" s="62"/>
      <c r="M7" s="62"/>
    </row>
    <row r="8" spans="1:13" ht="33" thickBot="1" thickTop="1">
      <c r="A8" s="75">
        <v>2</v>
      </c>
      <c r="B8" s="76" t="str">
        <f>$F$1</f>
        <v>Corel PHOTO-PAINT 9.0 pl</v>
      </c>
      <c r="C8" s="82">
        <f>$F$3</f>
        <v>87.08500000000001</v>
      </c>
      <c r="D8" s="78" t="str">
        <f>$G$1</f>
        <v>ULEAD PhotoImpact 4.2</v>
      </c>
      <c r="E8" s="83">
        <f>$G$4</f>
        <v>6.27666335732949</v>
      </c>
      <c r="F8" s="80">
        <v>2</v>
      </c>
      <c r="G8" s="71" t="s">
        <v>18</v>
      </c>
      <c r="H8" s="84">
        <f>10+MIN(B2:J2)/100*L8</f>
        <v>10</v>
      </c>
      <c r="I8" s="125" t="s">
        <v>19</v>
      </c>
      <c r="J8" s="126"/>
      <c r="K8" s="126"/>
      <c r="L8" s="85">
        <v>1</v>
      </c>
      <c r="M8" s="86" t="s">
        <v>20</v>
      </c>
    </row>
    <row r="9" spans="1:13" ht="33" thickBot="1" thickTop="1">
      <c r="A9" s="75">
        <v>3</v>
      </c>
      <c r="B9" s="76" t="str">
        <f>$C$1</f>
        <v>iGrafx Image 1.0 (iGrafx Designer)</v>
      </c>
      <c r="C9" s="77">
        <f>$C$3</f>
        <v>86.9875</v>
      </c>
      <c r="D9" s="78" t="str">
        <f>$E$1</f>
        <v>Paint Shop Pro 6.0.2</v>
      </c>
      <c r="E9" s="83">
        <f>$E$4</f>
        <v>5.912139952725684</v>
      </c>
      <c r="F9" s="80">
        <v>3</v>
      </c>
      <c r="G9" s="71" t="s">
        <v>21</v>
      </c>
      <c r="H9" s="87">
        <f>10+MAX(B2:J2)/100*L8</f>
        <v>47.963156</v>
      </c>
      <c r="I9" s="88"/>
      <c r="J9" s="89"/>
      <c r="K9" s="90"/>
      <c r="L9" s="89"/>
      <c r="M9" s="89"/>
    </row>
    <row r="10" spans="1:13" ht="22.5" thickBot="1" thickTop="1">
      <c r="A10" s="75">
        <v>4</v>
      </c>
      <c r="B10" s="76" t="str">
        <f>$E$1</f>
        <v>Paint Shop Pro 6.0.2</v>
      </c>
      <c r="C10" s="77">
        <f>$E$3</f>
        <v>82.96249999999999</v>
      </c>
      <c r="D10" s="78" t="str">
        <f>$I$1</f>
        <v>PhotoLine 6.06</v>
      </c>
      <c r="E10" s="83">
        <f>$I$4</f>
        <v>5.256628934718561</v>
      </c>
      <c r="F10" s="80">
        <v>4</v>
      </c>
      <c r="G10" s="127" t="s">
        <v>22</v>
      </c>
      <c r="H10" s="128"/>
      <c r="I10" s="128"/>
      <c r="J10" s="64"/>
      <c r="K10" s="127" t="s">
        <v>23</v>
      </c>
      <c r="L10" s="128"/>
      <c r="M10" s="128"/>
    </row>
    <row r="11" spans="1:13" ht="33" thickBot="1" thickTop="1">
      <c r="A11" s="75">
        <v>5</v>
      </c>
      <c r="B11" s="76" t="str">
        <f>$G$1</f>
        <v>ULEAD PhotoImpact 4.2</v>
      </c>
      <c r="C11" s="77">
        <f>$G$3</f>
        <v>75.55</v>
      </c>
      <c r="D11" s="78" t="str">
        <f>$B$1</f>
        <v>Satori PhotoXL 2.29</v>
      </c>
      <c r="E11" s="83">
        <f>$B$4</f>
        <v>4.6775</v>
      </c>
      <c r="F11" s="80">
        <v>5</v>
      </c>
      <c r="G11" s="128"/>
      <c r="H11" s="128"/>
      <c r="I11" s="128"/>
      <c r="J11" s="91"/>
      <c r="K11" s="128"/>
      <c r="L11" s="128"/>
      <c r="M11" s="128"/>
    </row>
    <row r="12" spans="1:13" ht="33" thickBot="1" thickTop="1">
      <c r="A12" s="75">
        <v>6</v>
      </c>
      <c r="B12" s="76" t="str">
        <f>$H$1</f>
        <v>GIMP 1.0.4</v>
      </c>
      <c r="C12" s="82">
        <f>$H$3</f>
        <v>73.79499999999999</v>
      </c>
      <c r="D12" s="78" t="str">
        <f>$J$1</f>
        <v>PhotoDraw 2000 wersja 2</v>
      </c>
      <c r="E12" s="83">
        <f>$J$4</f>
        <v>4.3962667703674905</v>
      </c>
      <c r="F12" s="80">
        <v>6</v>
      </c>
      <c r="G12" s="128"/>
      <c r="H12" s="128"/>
      <c r="I12" s="128"/>
      <c r="J12" s="64"/>
      <c r="K12" s="128"/>
      <c r="L12" s="128"/>
      <c r="M12" s="128"/>
    </row>
    <row r="13" spans="1:13" ht="33" thickBot="1" thickTop="1">
      <c r="A13" s="75">
        <v>7</v>
      </c>
      <c r="B13" s="76" t="str">
        <f>$J$1</f>
        <v>PhotoDraw 2000 wersja 2</v>
      </c>
      <c r="C13" s="82">
        <f>$J$3</f>
        <v>67.83</v>
      </c>
      <c r="D13" s="78" t="str">
        <f>$F$1</f>
        <v>Corel PHOTO-PAINT 9.0 pl</v>
      </c>
      <c r="E13" s="83">
        <f>$F$4</f>
        <v>2.2731998005191154</v>
      </c>
      <c r="F13" s="80">
        <v>7</v>
      </c>
      <c r="G13" s="128"/>
      <c r="H13" s="128"/>
      <c r="I13" s="128"/>
      <c r="J13" s="64"/>
      <c r="K13" s="128"/>
      <c r="L13" s="128"/>
      <c r="M13" s="128"/>
    </row>
    <row r="14" spans="1:13" ht="43.5" thickBot="1" thickTop="1">
      <c r="A14" s="75">
        <v>8</v>
      </c>
      <c r="B14" s="76" t="str">
        <f>$I$1</f>
        <v>PhotoLine 6.06</v>
      </c>
      <c r="C14" s="82">
        <f>$I$3</f>
        <v>67.8</v>
      </c>
      <c r="D14" s="78" t="str">
        <f>$C$1</f>
        <v>iGrafx Image 1.0 (iGrafx Designer)</v>
      </c>
      <c r="E14" s="83">
        <f>$C$4</f>
        <v>2.066089106617337</v>
      </c>
      <c r="F14" s="80">
        <v>8</v>
      </c>
      <c r="G14" s="96"/>
      <c r="H14" s="96"/>
      <c r="I14" s="96"/>
      <c r="J14" s="64"/>
      <c r="K14" s="96"/>
      <c r="L14" s="96"/>
      <c r="M14" s="96"/>
    </row>
    <row r="15" spans="1:13" ht="33" thickBot="1" thickTop="1">
      <c r="A15" s="75">
        <v>9</v>
      </c>
      <c r="B15" s="76" t="str">
        <f>$B$1</f>
        <v>Satori PhotoXL 2.29</v>
      </c>
      <c r="C15" s="82">
        <f>$B$3</f>
        <v>46.775000000000006</v>
      </c>
      <c r="D15" s="78" t="str">
        <f>$D$1</f>
        <v>Adobe Photoshop 5.5 CEEA</v>
      </c>
      <c r="E15" s="79">
        <f>$D$4</f>
        <v>1.8598651014541245</v>
      </c>
      <c r="F15" s="80">
        <v>9</v>
      </c>
      <c r="G15" s="88"/>
      <c r="H15" s="64"/>
      <c r="I15" s="64"/>
      <c r="J15" s="64"/>
      <c r="K15" s="62"/>
      <c r="L15" s="62"/>
      <c r="M15" s="62"/>
    </row>
    <row r="16" spans="1:5" ht="13.5" thickTop="1">
      <c r="A16" s="62"/>
      <c r="B16" s="62"/>
      <c r="C16" s="92"/>
      <c r="D16" s="62"/>
      <c r="E16" s="64"/>
    </row>
    <row r="17" spans="1:9" ht="12.75">
      <c r="A17" s="93"/>
      <c r="B17" s="93"/>
      <c r="C17" s="94"/>
      <c r="D17" s="93"/>
      <c r="E17" s="95"/>
      <c r="F17" s="95"/>
      <c r="G17" s="95"/>
      <c r="H17" s="95"/>
      <c r="I17" s="95"/>
    </row>
  </sheetData>
  <mergeCells count="3">
    <mergeCell ref="I8:K8"/>
    <mergeCell ref="G10:I13"/>
    <mergeCell ref="K10:M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A1" sqref="A1"/>
    </sheetView>
  </sheetViews>
  <sheetFormatPr defaultColWidth="9.00390625" defaultRowHeight="12.75"/>
  <cols>
    <col min="1" max="1" width="25.00390625" style="134" customWidth="1"/>
    <col min="2" max="2" width="37.125" style="134" customWidth="1"/>
    <col min="3" max="3" width="27.00390625" style="134" customWidth="1"/>
    <col min="4" max="4" width="51.75390625" style="133" customWidth="1"/>
    <col min="5" max="16384" width="9.125" style="133" customWidth="1"/>
  </cols>
  <sheetData>
    <row r="1" spans="1:4" s="130" customFormat="1" ht="12.75">
      <c r="A1" s="129" t="s">
        <v>99</v>
      </c>
      <c r="B1" s="129" t="s">
        <v>2</v>
      </c>
      <c r="C1" s="129" t="s">
        <v>3</v>
      </c>
      <c r="D1" s="130" t="s">
        <v>100</v>
      </c>
    </row>
    <row r="2" spans="1:3" s="131" customFormat="1" ht="12.75">
      <c r="A2" s="132" t="s">
        <v>101</v>
      </c>
      <c r="B2" s="132"/>
      <c r="C2" s="132"/>
    </row>
    <row r="3" spans="1:4" ht="89.25">
      <c r="A3" s="134" t="s">
        <v>28</v>
      </c>
      <c r="B3" s="134" t="s">
        <v>135</v>
      </c>
      <c r="C3" s="134" t="s">
        <v>102</v>
      </c>
      <c r="D3" s="133" t="s">
        <v>143</v>
      </c>
    </row>
    <row r="4" spans="1:2" ht="51">
      <c r="A4" s="134" t="s">
        <v>33</v>
      </c>
      <c r="B4" s="134" t="s">
        <v>136</v>
      </c>
    </row>
    <row r="5" spans="1:2" ht="51">
      <c r="A5" s="134" t="s">
        <v>39</v>
      </c>
      <c r="B5" s="134" t="s">
        <v>137</v>
      </c>
    </row>
    <row r="6" spans="1:2" ht="12.75">
      <c r="A6" s="134" t="s">
        <v>40</v>
      </c>
      <c r="B6" s="134" t="s">
        <v>138</v>
      </c>
    </row>
    <row r="7" spans="1:2" ht="38.25">
      <c r="A7" s="134" t="s">
        <v>41</v>
      </c>
      <c r="B7" s="134" t="s">
        <v>139</v>
      </c>
    </row>
    <row r="8" spans="1:2" ht="25.5">
      <c r="A8" s="134" t="s">
        <v>103</v>
      </c>
      <c r="B8" s="134" t="s">
        <v>140</v>
      </c>
    </row>
    <row r="9" spans="1:2" ht="38.25">
      <c r="A9" s="134" t="s">
        <v>42</v>
      </c>
      <c r="B9" s="134" t="s">
        <v>141</v>
      </c>
    </row>
    <row r="10" spans="1:2" ht="76.5">
      <c r="A10" s="134" t="s">
        <v>34</v>
      </c>
      <c r="B10" s="134" t="s">
        <v>104</v>
      </c>
    </row>
    <row r="11" spans="1:2" ht="38.25">
      <c r="A11" s="134" t="s">
        <v>29</v>
      </c>
      <c r="B11" s="134" t="s">
        <v>142</v>
      </c>
    </row>
    <row r="12" spans="1:3" s="131" customFormat="1" ht="25.5">
      <c r="A12" s="132" t="s">
        <v>49</v>
      </c>
      <c r="B12" s="132"/>
      <c r="C12" s="132"/>
    </row>
    <row r="13" spans="1:2" ht="38.25">
      <c r="A13" s="134" t="s">
        <v>46</v>
      </c>
      <c r="B13" s="134" t="s">
        <v>144</v>
      </c>
    </row>
    <row r="14" spans="1:2" ht="25.5">
      <c r="A14" s="134" t="s">
        <v>105</v>
      </c>
      <c r="B14" s="134" t="s">
        <v>106</v>
      </c>
    </row>
    <row r="15" spans="1:2" ht="25.5">
      <c r="A15" s="134" t="s">
        <v>107</v>
      </c>
      <c r="B15" s="134" t="s">
        <v>147</v>
      </c>
    </row>
    <row r="16" spans="1:2" ht="25.5">
      <c r="A16" s="134" t="s">
        <v>27</v>
      </c>
      <c r="B16" s="134" t="s">
        <v>148</v>
      </c>
    </row>
    <row r="17" spans="1:2" ht="25.5">
      <c r="A17" s="134" t="s">
        <v>108</v>
      </c>
      <c r="B17" s="134" t="s">
        <v>149</v>
      </c>
    </row>
    <row r="18" spans="1:3" ht="51">
      <c r="A18" s="134" t="s">
        <v>47</v>
      </c>
      <c r="B18" s="134" t="s">
        <v>150</v>
      </c>
      <c r="C18" s="134" t="s">
        <v>109</v>
      </c>
    </row>
    <row r="19" spans="1:2" ht="27.75" customHeight="1">
      <c r="A19" s="134" t="s">
        <v>110</v>
      </c>
      <c r="B19" s="134" t="s">
        <v>151</v>
      </c>
    </row>
    <row r="20" spans="1:2" ht="25.5">
      <c r="A20" s="134" t="s">
        <v>111</v>
      </c>
      <c r="B20" s="134" t="s">
        <v>152</v>
      </c>
    </row>
    <row r="21" spans="1:3" ht="51">
      <c r="A21" s="134" t="s">
        <v>48</v>
      </c>
      <c r="B21" s="134" t="s">
        <v>153</v>
      </c>
      <c r="C21" s="134" t="s">
        <v>112</v>
      </c>
    </row>
    <row r="22" spans="1:3" s="131" customFormat="1" ht="12.75">
      <c r="A22" s="132" t="s">
        <v>113</v>
      </c>
      <c r="B22" s="132"/>
      <c r="C22" s="132"/>
    </row>
    <row r="23" spans="1:2" ht="25.5">
      <c r="A23" s="134" t="s">
        <v>32</v>
      </c>
      <c r="B23" s="134" t="s">
        <v>154</v>
      </c>
    </row>
    <row r="24" spans="1:2" ht="12.75">
      <c r="A24" s="134" t="s">
        <v>51</v>
      </c>
      <c r="B24" s="134" t="s">
        <v>155</v>
      </c>
    </row>
    <row r="25" spans="1:2" ht="12.75">
      <c r="A25" s="134" t="s">
        <v>52</v>
      </c>
      <c r="B25" s="134" t="s">
        <v>114</v>
      </c>
    </row>
    <row r="26" spans="1:2" ht="51">
      <c r="A26" s="134" t="s">
        <v>30</v>
      </c>
      <c r="B26" s="134" t="s">
        <v>156</v>
      </c>
    </row>
    <row r="27" spans="1:2" ht="12.75">
      <c r="A27" s="134" t="s">
        <v>31</v>
      </c>
      <c r="B27" s="134" t="s">
        <v>157</v>
      </c>
    </row>
    <row r="28" spans="1:2" ht="51">
      <c r="A28" s="134" t="s">
        <v>84</v>
      </c>
      <c r="B28" s="134" t="s">
        <v>115</v>
      </c>
    </row>
    <row r="29" spans="1:2" ht="51">
      <c r="A29" s="134" t="s">
        <v>116</v>
      </c>
      <c r="B29" s="134" t="s">
        <v>158</v>
      </c>
    </row>
    <row r="30" spans="1:3" s="131" customFormat="1" ht="12.75">
      <c r="A30" s="132" t="s">
        <v>53</v>
      </c>
      <c r="B30" s="132"/>
      <c r="C30" s="132"/>
    </row>
    <row r="31" spans="1:2" ht="38.25">
      <c r="A31" s="134" t="s">
        <v>54</v>
      </c>
      <c r="B31" s="134" t="s">
        <v>117</v>
      </c>
    </row>
    <row r="32" ht="25.5">
      <c r="A32" s="134" t="s">
        <v>55</v>
      </c>
    </row>
    <row r="33" spans="1:2" ht="25.5">
      <c r="A33" s="134" t="s">
        <v>56</v>
      </c>
      <c r="B33" s="134" t="s">
        <v>145</v>
      </c>
    </row>
    <row r="34" spans="1:2" ht="38.25">
      <c r="A34" s="134" t="s">
        <v>35</v>
      </c>
      <c r="B34" s="134" t="s">
        <v>146</v>
      </c>
    </row>
    <row r="35" spans="1:2" ht="25.5">
      <c r="A35" s="134" t="s">
        <v>83</v>
      </c>
      <c r="B35" s="134" t="s">
        <v>118</v>
      </c>
    </row>
    <row r="36" spans="1:2" ht="25.5">
      <c r="A36" s="134" t="s">
        <v>57</v>
      </c>
      <c r="B36" s="134" t="s">
        <v>119</v>
      </c>
    </row>
    <row r="38" spans="1:3" s="131" customFormat="1" ht="12.75">
      <c r="A38" s="132" t="s">
        <v>120</v>
      </c>
      <c r="B38" s="132"/>
      <c r="C38" s="132"/>
    </row>
    <row r="39" spans="1:2" ht="38.25">
      <c r="A39" s="134" t="s">
        <v>60</v>
      </c>
      <c r="B39" s="134" t="s">
        <v>159</v>
      </c>
    </row>
    <row r="40" spans="1:2" ht="38.25">
      <c r="A40" s="135" t="s">
        <v>121</v>
      </c>
      <c r="B40" s="134" t="s">
        <v>160</v>
      </c>
    </row>
    <row r="41" spans="1:2" ht="38.25">
      <c r="A41" s="137" t="s">
        <v>62</v>
      </c>
      <c r="B41" s="134" t="s">
        <v>122</v>
      </c>
    </row>
    <row r="42" spans="1:2" ht="38.25">
      <c r="A42" s="135" t="s">
        <v>59</v>
      </c>
      <c r="B42" s="134" t="s">
        <v>122</v>
      </c>
    </row>
    <row r="43" ht="12.75">
      <c r="A43" s="135"/>
    </row>
    <row r="44" spans="1:3" s="131" customFormat="1" ht="38.25">
      <c r="A44" s="132" t="s">
        <v>36</v>
      </c>
      <c r="B44" s="132"/>
      <c r="C44" s="132"/>
    </row>
    <row r="45" spans="1:2" ht="51">
      <c r="A45" s="134" t="s">
        <v>88</v>
      </c>
      <c r="B45" s="134" t="s">
        <v>161</v>
      </c>
    </row>
    <row r="46" spans="1:2" ht="25.5">
      <c r="A46" s="134" t="s">
        <v>63</v>
      </c>
      <c r="B46" s="134" t="s">
        <v>123</v>
      </c>
    </row>
    <row r="47" spans="1:3" ht="76.5">
      <c r="A47" s="134" t="s">
        <v>64</v>
      </c>
      <c r="B47" s="134" t="s">
        <v>124</v>
      </c>
      <c r="C47" s="134" t="s">
        <v>125</v>
      </c>
    </row>
    <row r="48" spans="1:2" ht="25.5">
      <c r="A48" s="134" t="s">
        <v>37</v>
      </c>
      <c r="B48" s="134" t="s">
        <v>162</v>
      </c>
    </row>
    <row r="49" ht="25.5">
      <c r="A49" s="134" t="s">
        <v>65</v>
      </c>
    </row>
    <row r="50" spans="1:2" ht="38.25">
      <c r="A50" s="134" t="s">
        <v>126</v>
      </c>
      <c r="B50" s="134" t="s">
        <v>163</v>
      </c>
    </row>
    <row r="51" spans="1:3" ht="25.5">
      <c r="A51" s="134" t="s">
        <v>66</v>
      </c>
      <c r="C51" s="134" t="s">
        <v>127</v>
      </c>
    </row>
    <row r="52" spans="1:3" s="131" customFormat="1" ht="12.75">
      <c r="A52" s="132" t="s">
        <v>75</v>
      </c>
      <c r="B52" s="132"/>
      <c r="C52" s="132"/>
    </row>
    <row r="53" spans="1:3" ht="12.75">
      <c r="A53" s="134" t="s">
        <v>70</v>
      </c>
      <c r="C53" s="134" t="s">
        <v>128</v>
      </c>
    </row>
    <row r="54" spans="1:2" ht="12.75">
      <c r="A54" s="134" t="s">
        <v>67</v>
      </c>
      <c r="B54" s="134" t="s">
        <v>129</v>
      </c>
    </row>
    <row r="55" spans="1:2" ht="25.5">
      <c r="A55" s="134" t="s">
        <v>68</v>
      </c>
      <c r="B55" s="134" t="s">
        <v>164</v>
      </c>
    </row>
    <row r="56" spans="1:2" ht="25.5">
      <c r="A56" s="134" t="s">
        <v>69</v>
      </c>
      <c r="B56" s="134" t="s">
        <v>165</v>
      </c>
    </row>
    <row r="57" spans="1:2" ht="38.25">
      <c r="A57" s="134" t="s">
        <v>25</v>
      </c>
      <c r="B57" s="134" t="s">
        <v>166</v>
      </c>
    </row>
    <row r="58" spans="1:2" ht="51">
      <c r="A58" s="134" t="s">
        <v>71</v>
      </c>
      <c r="B58" s="134" t="s">
        <v>167</v>
      </c>
    </row>
    <row r="59" spans="1:2" ht="12.75">
      <c r="A59" s="134" t="s">
        <v>72</v>
      </c>
      <c r="B59" s="134" t="s">
        <v>168</v>
      </c>
    </row>
    <row r="60" spans="1:2" ht="38.25">
      <c r="A60" s="134" t="s">
        <v>73</v>
      </c>
      <c r="B60" s="134" t="s">
        <v>169</v>
      </c>
    </row>
    <row r="61" spans="1:3" ht="25.5">
      <c r="A61" s="134" t="s">
        <v>130</v>
      </c>
      <c r="B61" s="134" t="s">
        <v>170</v>
      </c>
      <c r="C61" s="134" t="s">
        <v>131</v>
      </c>
    </row>
    <row r="62" spans="1:3" ht="25.5">
      <c r="A62" s="134" t="s">
        <v>132</v>
      </c>
      <c r="B62" s="134" t="s">
        <v>133</v>
      </c>
      <c r="C62" s="134" t="s">
        <v>134</v>
      </c>
    </row>
    <row r="63" spans="1:3" s="131" customFormat="1" ht="12.75">
      <c r="A63" s="132"/>
      <c r="B63" s="132"/>
      <c r="C63" s="13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CHIP-Lab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Vogel Publishing Sp. z o.o.</dc:creator>
  <cp:keywords/>
  <dc:description/>
  <cp:lastModifiedBy>SL2</cp:lastModifiedBy>
  <cp:lastPrinted>2000-02-11T10:18:24Z</cp:lastPrinted>
  <dcterms:created xsi:type="dcterms:W3CDTF">2000-01-12T13:12:05Z</dcterms:created>
  <dcterms:modified xsi:type="dcterms:W3CDTF">2000-03-23T11:23:40Z</dcterms:modified>
  <cp:category/>
  <cp:version/>
  <cp:contentType/>
  <cp:contentStatus/>
</cp:coreProperties>
</file>